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5"/>
    <sheet state="visible" name="見積一覧" sheetId="2" r:id="rId6"/>
    <sheet state="visible" name="見積明細" sheetId="3" r:id="rId7"/>
    <sheet state="visible" name="顧客マスタ" sheetId="4" r:id="rId8"/>
    <sheet state="visible" name="商品_作業マスタ" sheetId="5" r:id="rId9"/>
    <sheet state="visible" name="受注失注管理" sheetId="6" r:id="rId10"/>
    <sheet state="visible" name="月次集計" sheetId="7" r:id="rId11"/>
    <sheet state="visible" name="使い方" sheetId="8" r:id="rId12"/>
  </sheets>
  <definedNames>
    <definedName hidden="1" localSheetId="1" name="_xlnm._FilterDatabase">'見積一覧'!$A$4:$P$120</definedName>
    <definedName hidden="1" localSheetId="2" name="_xlnm._FilterDatabase">'見積明細'!$A$4:$K$200</definedName>
  </definedNames>
  <calcPr/>
</workbook>
</file>

<file path=xl/sharedStrings.xml><?xml version="1.0" encoding="utf-8"?>
<sst xmlns="http://schemas.openxmlformats.org/spreadsheetml/2006/main" count="365" uniqueCount="240">
  <si>
    <t>見積管理表テンプレート</t>
  </si>
  <si>
    <t>見積一覧、明細、顧客、商品/作業マスタ、受注/失注をまとめて確認するためのテンプレートです。</t>
  </si>
  <si>
    <t>更新日</t>
  </si>
  <si>
    <t>入力ルール</t>
  </si>
  <si>
    <t>見積一覧は見積Noごと、明細は品目ごとに1行で入力します。</t>
  </si>
  <si>
    <t>指標</t>
  </si>
  <si>
    <t>見積件数</t>
  </si>
  <si>
    <t>見積金額</t>
  </si>
  <si>
    <t>受注見込み</t>
  </si>
  <si>
    <t>承認待ち</t>
  </si>
  <si>
    <t>期限切れ</t>
  </si>
  <si>
    <t>受注率</t>
  </si>
  <si>
    <t>現在値</t>
  </si>
  <si>
    <t>見方</t>
  </si>
  <si>
    <t>総件数</t>
  </si>
  <si>
    <t>税抜合計</t>
  </si>
  <si>
    <t>金額×確度</t>
  </si>
  <si>
    <t>承認処理が必要</t>
  </si>
  <si>
    <t>有効期限切れ</t>
  </si>
  <si>
    <t>受注/失注のうち受注割合</t>
  </si>
  <si>
    <t>要確認の見積</t>
  </si>
  <si>
    <t>ステータス別件数</t>
  </si>
  <si>
    <t>見積No</t>
  </si>
  <si>
    <t>顧客名</t>
  </si>
  <si>
    <t>案件名</t>
  </si>
  <si>
    <t>ステータス</t>
  </si>
  <si>
    <t>期限判定</t>
  </si>
  <si>
    <t>税抜金額</t>
  </si>
  <si>
    <t>件数</t>
  </si>
  <si>
    <t>作成中</t>
  </si>
  <si>
    <t>提出済</t>
  </si>
  <si>
    <t>受注</t>
  </si>
  <si>
    <t>失注</t>
  </si>
  <si>
    <t>見積一覧</t>
  </si>
  <si>
    <t>見積No単位で、顧客、案件名、ステータス、金額、期限判定を管理します。</t>
  </si>
  <si>
    <t>顧客ID</t>
  </si>
  <si>
    <t>担当者</t>
  </si>
  <si>
    <t>見積日</t>
  </si>
  <si>
    <t>有効期限</t>
  </si>
  <si>
    <t>確度</t>
  </si>
  <si>
    <t>明細件数</t>
  </si>
  <si>
    <t>消費税</t>
  </si>
  <si>
    <t>税込合計</t>
  </si>
  <si>
    <t>関連メモ</t>
  </si>
  <si>
    <t>QT-2026-001</t>
  </si>
  <si>
    <t>CUS-001</t>
  </si>
  <si>
    <t>Webサイト改修</t>
  </si>
  <si>
    <t>高橋</t>
  </si>
  <si>
    <t>メールで提出済</t>
  </si>
  <si>
    <t>QT-2026-002</t>
  </si>
  <si>
    <t>CUS-002</t>
  </si>
  <si>
    <t>業務アプリ初期構築</t>
  </si>
  <si>
    <t>佐藤</t>
  </si>
  <si>
    <t>社内承認待ち</t>
  </si>
  <si>
    <t>QT-2026-003</t>
  </si>
  <si>
    <t>CUS-003</t>
  </si>
  <si>
    <t>採用LP制作</t>
  </si>
  <si>
    <t>山田</t>
  </si>
  <si>
    <t>発注書受領済</t>
  </si>
  <si>
    <t>QT-2026-004</t>
  </si>
  <si>
    <t>CUS-004</t>
  </si>
  <si>
    <t>保守プラン更新</t>
  </si>
  <si>
    <t>既存ベンダー継続</t>
  </si>
  <si>
    <t>QT-2026-005</t>
  </si>
  <si>
    <t>月次レポート自動化</t>
  </si>
  <si>
    <t>来週フォロー</t>
  </si>
  <si>
    <t>QT-2026-006</t>
  </si>
  <si>
    <t>CUS-005</t>
  </si>
  <si>
    <t>顧客管理表整理</t>
  </si>
  <si>
    <t>明細調整中</t>
  </si>
  <si>
    <t>QT-2026-007</t>
  </si>
  <si>
    <t>CUS-006</t>
  </si>
  <si>
    <t>現場日報アプリ相談</t>
  </si>
  <si>
    <t>期限切れ、再提示要</t>
  </si>
  <si>
    <t>QT-2026-008</t>
  </si>
  <si>
    <t>追加レポート開発</t>
  </si>
  <si>
    <t>概算確認中</t>
  </si>
  <si>
    <t>見積明細</t>
  </si>
  <si>
    <t>見積Noごとに、品目や作業を1行ずつ入力します。品目名、区分、単位、標準単価は商品_作業マスタから参照します。</t>
  </si>
  <si>
    <t>明細No</t>
  </si>
  <si>
    <t>商品/作業ID</t>
  </si>
  <si>
    <t>品目名</t>
  </si>
  <si>
    <t>区分</t>
  </si>
  <si>
    <t>数量</t>
  </si>
  <si>
    <t>単位</t>
  </si>
  <si>
    <t>単価</t>
  </si>
  <si>
    <t>税率</t>
  </si>
  <si>
    <t>備考</t>
  </si>
  <si>
    <t>PRD-001</t>
  </si>
  <si>
    <t>要件整理</t>
  </si>
  <si>
    <t>PRD-002</t>
  </si>
  <si>
    <t>主要画面</t>
  </si>
  <si>
    <t>PRD-003</t>
  </si>
  <si>
    <t>実装</t>
  </si>
  <si>
    <t>ヒアリング</t>
  </si>
  <si>
    <t>初期構築</t>
  </si>
  <si>
    <t>PRD-007</t>
  </si>
  <si>
    <t>環境設定</t>
  </si>
  <si>
    <t>LP構成</t>
  </si>
  <si>
    <t>PRD-006</t>
  </si>
  <si>
    <t>デザイン調整</t>
  </si>
  <si>
    <t>PRD-005</t>
  </si>
  <si>
    <t>年間保守</t>
  </si>
  <si>
    <t>レポート整理</t>
  </si>
  <si>
    <t>PRD-004</t>
  </si>
  <si>
    <t>データ移行</t>
  </si>
  <si>
    <t>現状整理</t>
  </si>
  <si>
    <t>初期設定</t>
  </si>
  <si>
    <t>業務整理</t>
  </si>
  <si>
    <t>アプリ試作</t>
  </si>
  <si>
    <t>既存Excel取込</t>
  </si>
  <si>
    <t>追加開発</t>
  </si>
  <si>
    <t>運用サポート</t>
  </si>
  <si>
    <t>顧客マスタ</t>
  </si>
  <si>
    <t>顧客IDを決め、見積一覧では同じIDを使います。表記ゆれを防ぐためのマスタです。</t>
  </si>
  <si>
    <t>メール</t>
  </si>
  <si>
    <t>電話</t>
  </si>
  <si>
    <t>所在地</t>
  </si>
  <si>
    <t>株式会社青葉商事</t>
  </si>
  <si>
    <t>法人</t>
  </si>
  <si>
    <t>伊藤</t>
  </si>
  <si>
    <t>ito@example.jp</t>
  </si>
  <si>
    <t>03-0000-0001</t>
  </si>
  <si>
    <t>東京都中央区</t>
  </si>
  <si>
    <t>既存顧客</t>
  </si>
  <si>
    <t>株式会社白川製作所</t>
  </si>
  <si>
    <t>村上</t>
  </si>
  <si>
    <t>murakami@example.jp</t>
  </si>
  <si>
    <t>06-0000-0002</t>
  </si>
  <si>
    <t>大阪府大阪市</t>
  </si>
  <si>
    <t>製造業</t>
  </si>
  <si>
    <t>株式会社さくら採用支援</t>
  </si>
  <si>
    <t>中野</t>
  </si>
  <si>
    <t>nakano@example.jp</t>
  </si>
  <si>
    <t>052-000-0003</t>
  </si>
  <si>
    <t>愛知県名古屋市</t>
  </si>
  <si>
    <t>採用支援</t>
  </si>
  <si>
    <t>グリーン合同会社</t>
  </si>
  <si>
    <t>鈴木</t>
  </si>
  <si>
    <t>suzuki@example.jp</t>
  </si>
  <si>
    <t>011-000-0004</t>
  </si>
  <si>
    <t>北海道札幌市</t>
  </si>
  <si>
    <t>保守更新</t>
  </si>
  <si>
    <t>有限会社みなとデザイン</t>
  </si>
  <si>
    <t>小林</t>
  </si>
  <si>
    <t>kobayashi@example.jp</t>
  </si>
  <si>
    <t>045-000-0005</t>
  </si>
  <si>
    <t>神奈川県横浜市</t>
  </si>
  <si>
    <t>新規相談</t>
  </si>
  <si>
    <t>北山建設株式会社</t>
  </si>
  <si>
    <t>田中</t>
  </si>
  <si>
    <t>tanaka@example.jp</t>
  </si>
  <si>
    <t>075-000-0006</t>
  </si>
  <si>
    <t>京都府京都市</t>
  </si>
  <si>
    <t>現場管理</t>
  </si>
  <si>
    <t>商品_作業マスタ</t>
  </si>
  <si>
    <t>見積明細で使う商品や作業を登録します。標準単価は必要に応じて上書きしてください。</t>
  </si>
  <si>
    <t>名称</t>
  </si>
  <si>
    <t>標準単価</t>
  </si>
  <si>
    <t>原価目安</t>
  </si>
  <si>
    <t>要件整理ワークショップ</t>
  </si>
  <si>
    <t>サービス</t>
  </si>
  <si>
    <t>式</t>
  </si>
  <si>
    <t>初回ヒアリングと業務整理</t>
  </si>
  <si>
    <t>画面設計</t>
  </si>
  <si>
    <t>ワイヤー作成</t>
  </si>
  <si>
    <t>フロント実装</t>
  </si>
  <si>
    <t>人日</t>
  </si>
  <si>
    <t>標準人日単価</t>
  </si>
  <si>
    <t>既存ExcelやCSVの移行</t>
  </si>
  <si>
    <t>保守サポート</t>
  </si>
  <si>
    <t>月</t>
  </si>
  <si>
    <t>月額保守</t>
  </si>
  <si>
    <t>デザイン修正</t>
  </si>
  <si>
    <t>既存デザイン調整</t>
  </si>
  <si>
    <t>環境設定、初期登録</t>
  </si>
  <si>
    <t>受注失注管理</t>
  </si>
  <si>
    <t>見積の結果と理由を残します。受注率だけでなく、失注理由や次アクションを振り返るためのシートです。</t>
  </si>
  <si>
    <t>決定日</t>
  </si>
  <si>
    <t>失注理由</t>
  </si>
  <si>
    <t>次アクション</t>
  </si>
  <si>
    <t>メモ</t>
  </si>
  <si>
    <t>4/25にフォロー</t>
  </si>
  <si>
    <t>承認後に提出</t>
  </si>
  <si>
    <t>着手日を確定</t>
  </si>
  <si>
    <t>半年後に再提案</t>
  </si>
  <si>
    <t>価格ではなく運用変更負荷が理由</t>
  </si>
  <si>
    <t>担当者に確認</t>
  </si>
  <si>
    <t>見積明細を確定</t>
  </si>
  <si>
    <t>再提示の可否確認</t>
  </si>
  <si>
    <t>概算から正式見積へ</t>
  </si>
  <si>
    <t>月次集計</t>
  </si>
  <si>
    <t>見積日をもとに、月別の件数、金額、受注件数、受注率を確認します。</t>
  </si>
  <si>
    <t>受注件数</t>
  </si>
  <si>
    <t>受注金額</t>
  </si>
  <si>
    <t>失注件数</t>
  </si>
  <si>
    <t>確認ポイント</t>
  </si>
  <si>
    <t>期限切れ見積と承認待ちを確認</t>
  </si>
  <si>
    <t>翌月以降の見積を追加</t>
  </si>
  <si>
    <t>使い方</t>
  </si>
  <si>
    <t>このテンプレートは、小規模な見積管理をGoogleスプレッドシートで整理するためのたたき台です。</t>
  </si>
  <si>
    <t>順番</t>
  </si>
  <si>
    <t>やること</t>
  </si>
  <si>
    <t>入力先</t>
  </si>
  <si>
    <t>ポイント</t>
  </si>
  <si>
    <t>顧客IDを決める</t>
  </si>
  <si>
    <t>顧客名の表記ゆれを防ぎます。</t>
  </si>
  <si>
    <t>商品/作業IDを決める</t>
  </si>
  <si>
    <t>標準単価と単位をそろえます。</t>
  </si>
  <si>
    <t>見積Noを作る</t>
  </si>
  <si>
    <t>見積1件につき1行で登録します。</t>
  </si>
  <si>
    <t>品目と数量を入れる</t>
  </si>
  <si>
    <t>見積Noをそろえると一覧側に合計されます。</t>
  </si>
  <si>
    <t>ステータスを更新する</t>
  </si>
  <si>
    <t>見積一覧、受注失注管理</t>
  </si>
  <si>
    <t>作成中、承認待ち、提出済、受注、失注で管理します。</t>
  </si>
  <si>
    <t>期限切れと承認待ちを見る</t>
  </si>
  <si>
    <t>ダッシュボード</t>
  </si>
  <si>
    <t>要確認の見積を先に処理します。</t>
  </si>
  <si>
    <t>月次で振り返る</t>
  </si>
  <si>
    <t>見積金額、受注件数、受注率を確認します。</t>
  </si>
  <si>
    <t>システム化を検討するサイン</t>
  </si>
  <si>
    <t>内容</t>
  </si>
  <si>
    <t>確認先</t>
  </si>
  <si>
    <t>次に考えること</t>
  </si>
  <si>
    <t>見積件数が増えている</t>
  </si>
  <si>
    <t>見積Noや版管理が追いにくい</t>
  </si>
  <si>
    <t>承認、履歴、検索をアプリ化する</t>
  </si>
  <si>
    <t>複数人で同時更新している</t>
  </si>
  <si>
    <t>上書きやステータス更新漏れが起きる</t>
  </si>
  <si>
    <t>権限と通知を設計する</t>
  </si>
  <si>
    <t>値引きや承認ルートが複雑</t>
  </si>
  <si>
    <t>誰が承認した金額か分からない</t>
  </si>
  <si>
    <t>承認ワークフローを作る</t>
  </si>
  <si>
    <t>受注後に発注や請求へつなげる</t>
  </si>
  <si>
    <t>転記と二重入力が増える</t>
  </si>
  <si>
    <t>案件、発注、請求との連携を検討する</t>
  </si>
  <si>
    <t>見積書PDFやメール送付も管理したい</t>
  </si>
  <si>
    <t>スプレッドシートだけでは証跡が分散する</t>
  </si>
  <si>
    <t>ファイル管理と送付履歴を一体化する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</si>
</sst>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¥#,##0"/>
  </numFmts>
  <fonts count="6">
    <font>
      <sz val="10.0"/>
      <color rgb="FF000000"/>
      <name val="Arial"/>
      <scheme val="minor"/>
    </font>
    <font>
      <b/>
      <sz val="18.0"/>
      <color rgb="FF192328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b/>
      <sz val="16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E4F3D"/>
        <bgColor rgb="FF1E4F3D"/>
      </patternFill>
    </fill>
    <fill>
      <patternFill patternType="solid">
        <fgColor rgb="FFE2EFE8"/>
        <bgColor rgb="FFE2EFE8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2" fontId="3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0" fillId="3" fontId="4" numFmtId="0" xfId="0" applyAlignment="1" applyFill="1" applyFont="1">
      <alignment readingOrder="0"/>
    </xf>
    <xf borderId="0" fillId="3" fontId="4" numFmtId="0" xfId="0" applyFont="1"/>
    <xf borderId="0" fillId="0" fontId="2" numFmtId="0" xfId="0" applyFont="1"/>
    <xf borderId="0" fillId="0" fontId="2" numFmtId="165" xfId="0" applyFont="1" applyNumberFormat="1"/>
    <xf borderId="0" fillId="0" fontId="5" numFmtId="0" xfId="0" applyAlignment="1" applyFont="1">
      <alignment readingOrder="0"/>
    </xf>
    <xf borderId="0" fillId="0" fontId="5" numFmtId="0" xfId="0" applyFont="1"/>
    <xf borderId="0" fillId="2" fontId="3" numFmtId="0" xfId="0" applyAlignment="1" applyFont="1">
      <alignment readingOrder="0" shrinkToFit="0" wrapText="1"/>
    </xf>
    <xf borderId="0" fillId="0" fontId="2" numFmtId="9" xfId="0" applyAlignment="1" applyFont="1" applyNumberFormat="1">
      <alignment readingOrder="0"/>
    </xf>
    <xf borderId="0" fillId="0" fontId="2" numFmtId="9" xfId="0" applyFont="1" applyNumberFormat="1"/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>
      <c r="A2" s="3" t="s">
        <v>1</v>
      </c>
    </row>
    <row r="4">
      <c r="A4" s="3" t="s">
        <v>2</v>
      </c>
      <c r="B4" s="4">
        <v>46132.0</v>
      </c>
      <c r="C4" s="3" t="s">
        <v>3</v>
      </c>
      <c r="D4" s="3" t="s">
        <v>4</v>
      </c>
    </row>
    <row r="6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>
      <c r="A7" s="6" t="s">
        <v>12</v>
      </c>
      <c r="B7" s="7">
        <f>COUNTA('見積一覧'!A5:A120)</f>
        <v>8</v>
      </c>
      <c r="C7" s="8">
        <f>SUM('見積一覧'!K5:K120)</f>
        <v>3010000</v>
      </c>
      <c r="D7" s="8">
        <f>SUM('見積一覧'!N5:N120)</f>
        <v>1247000</v>
      </c>
      <c r="E7" s="7">
        <f>COUNTIF('見積一覧'!H5:H120,"承認待ち")</f>
        <v>1</v>
      </c>
      <c r="F7" s="7">
        <f>COUNTIF('見積一覧'!O5:O120,"期限切れ")</f>
        <v>1</v>
      </c>
      <c r="G7" s="7">
        <f>IFERROR(COUNTIF('見積一覧'!H5:H120,"受注")/(COUNTIF('見積一覧'!H5:H120,"受注")+COUNTIF('見積一覧'!H5:H120,"失注")),0)</f>
        <v>0.5</v>
      </c>
    </row>
    <row r="8">
      <c r="A8" s="6" t="s">
        <v>13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19</v>
      </c>
    </row>
    <row r="10">
      <c r="A10" s="9" t="s">
        <v>20</v>
      </c>
      <c r="B10" s="10"/>
      <c r="C10" s="10"/>
      <c r="D10" s="10"/>
      <c r="E10" s="10"/>
      <c r="F10" s="10"/>
      <c r="G10" s="10"/>
      <c r="H10" s="9" t="s">
        <v>21</v>
      </c>
      <c r="I10" s="10"/>
    </row>
    <row r="11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10"/>
      <c r="H11" s="9" t="s">
        <v>25</v>
      </c>
      <c r="I11" s="9" t="s">
        <v>28</v>
      </c>
    </row>
    <row r="12">
      <c r="A12" s="11" t="str">
        <f>IF(OR('見積一覧'!H5="承認待ち",'見積一覧'!O5="期限切れ"),'見積一覧'!A5,"")</f>
        <v/>
      </c>
      <c r="B12" s="11" t="str">
        <f>IF(A12="","",'見積一覧'!C5)</f>
        <v/>
      </c>
      <c r="C12" s="11" t="str">
        <f>IF(A12="","",'見積一覧'!D5)</f>
        <v/>
      </c>
      <c r="D12" s="11" t="str">
        <f>IF(A12="","",'見積一覧'!H5)</f>
        <v/>
      </c>
      <c r="E12" s="11" t="str">
        <f>IF(A12="","",'見積一覧'!O5)</f>
        <v/>
      </c>
      <c r="F12" s="11" t="str">
        <f>IF(A12="","",'見積一覧'!K5)</f>
        <v/>
      </c>
      <c r="H12" s="3" t="s">
        <v>29</v>
      </c>
      <c r="I12" s="11">
        <f>COUNTIF('見積一覧'!H5:H120,"作成中")</f>
        <v>1</v>
      </c>
    </row>
    <row r="13">
      <c r="A13" s="11" t="str">
        <f>IF(OR('見積一覧'!H6="承認待ち",'見積一覧'!O6="期限切れ"),'見積一覧'!A6,"")</f>
        <v>QT-2026-002</v>
      </c>
      <c r="B13" s="11" t="str">
        <f>IF(A13="","",'見積一覧'!C6)</f>
        <v>株式会社白川製作所</v>
      </c>
      <c r="C13" s="11" t="str">
        <f>IF(A13="","",'見積一覧'!D6)</f>
        <v>業務アプリ初期構築</v>
      </c>
      <c r="D13" s="11" t="str">
        <f>IF(A13="","",'見積一覧'!H6)</f>
        <v>承認待ち</v>
      </c>
      <c r="E13" s="11" t="str">
        <f>IF(A13="","",'見積一覧'!O6)</f>
        <v>期限注意</v>
      </c>
      <c r="F13" s="12">
        <f>IF(A13="","",'見積一覧'!K6)</f>
        <v>350000</v>
      </c>
      <c r="H13" s="3" t="s">
        <v>9</v>
      </c>
      <c r="I13" s="11">
        <f>COUNTIF('見積一覧'!H5:H120,"承認待ち")</f>
        <v>1</v>
      </c>
    </row>
    <row r="14">
      <c r="A14" s="11" t="str">
        <f>IF(OR('見積一覧'!H7="承認待ち",'見積一覧'!O7="期限切れ"),'見積一覧'!A7,"")</f>
        <v/>
      </c>
      <c r="B14" s="11" t="str">
        <f>IF(A14="","",'見積一覧'!C7)</f>
        <v/>
      </c>
      <c r="C14" s="11" t="str">
        <f>IF(A14="","",'見積一覧'!D7)</f>
        <v/>
      </c>
      <c r="D14" s="11" t="str">
        <f>IF(A14="","",'見積一覧'!H7)</f>
        <v/>
      </c>
      <c r="E14" s="11" t="str">
        <f>IF(A14="","",'見積一覧'!O7)</f>
        <v/>
      </c>
      <c r="F14" s="11" t="str">
        <f>IF(A14="","",'見積一覧'!K7)</f>
        <v/>
      </c>
      <c r="H14" s="3" t="s">
        <v>30</v>
      </c>
      <c r="I14" s="11">
        <f>COUNTIF('見積一覧'!H5:H120,"提出済")</f>
        <v>4</v>
      </c>
    </row>
    <row r="15">
      <c r="A15" s="11" t="str">
        <f>IF(OR('見積一覧'!H8="承認待ち",'見積一覧'!O8="期限切れ"),'見積一覧'!A8,"")</f>
        <v/>
      </c>
      <c r="B15" s="11" t="str">
        <f>IF(A15="","",'見積一覧'!C8)</f>
        <v/>
      </c>
      <c r="C15" s="11" t="str">
        <f>IF(A15="","",'見積一覧'!D8)</f>
        <v/>
      </c>
      <c r="D15" s="11" t="str">
        <f>IF(A15="","",'見積一覧'!H8)</f>
        <v/>
      </c>
      <c r="E15" s="11" t="str">
        <f>IF(A15="","",'見積一覧'!O8)</f>
        <v/>
      </c>
      <c r="F15" s="11" t="str">
        <f>IF(A15="","",'見積一覧'!K8)</f>
        <v/>
      </c>
      <c r="H15" s="3" t="s">
        <v>31</v>
      </c>
      <c r="I15" s="11">
        <f>COUNTIF('見積一覧'!H5:H120,"受注")</f>
        <v>1</v>
      </c>
    </row>
    <row r="16">
      <c r="A16" s="11" t="str">
        <f>IF(OR('見積一覧'!H9="承認待ち",'見積一覧'!O9="期限切れ"),'見積一覧'!A9,"")</f>
        <v/>
      </c>
      <c r="B16" s="11" t="str">
        <f>IF(A16="","",'見積一覧'!C9)</f>
        <v/>
      </c>
      <c r="C16" s="11" t="str">
        <f>IF(A16="","",'見積一覧'!D9)</f>
        <v/>
      </c>
      <c r="D16" s="11" t="str">
        <f>IF(A16="","",'見積一覧'!H9)</f>
        <v/>
      </c>
      <c r="E16" s="11" t="str">
        <f>IF(A16="","",'見積一覧'!O9)</f>
        <v/>
      </c>
      <c r="F16" s="11" t="str">
        <f>IF(A16="","",'見積一覧'!K9)</f>
        <v/>
      </c>
      <c r="H16" s="3" t="s">
        <v>32</v>
      </c>
      <c r="I16" s="11">
        <f>COUNTIF('見積一覧'!H5:H120,"失注")</f>
        <v>1</v>
      </c>
    </row>
    <row r="17">
      <c r="A17" s="11" t="str">
        <f>IF(OR('見積一覧'!H10="承認待ち",'見積一覧'!O10="期限切れ"),'見積一覧'!A10,"")</f>
        <v/>
      </c>
      <c r="B17" s="11" t="str">
        <f>IF(A17="","",'見積一覧'!C10)</f>
        <v/>
      </c>
      <c r="C17" s="11" t="str">
        <f>IF(A17="","",'見積一覧'!D10)</f>
        <v/>
      </c>
      <c r="D17" s="11" t="str">
        <f>IF(A17="","",'見積一覧'!H10)</f>
        <v/>
      </c>
      <c r="E17" s="11" t="str">
        <f>IF(A17="","",'見積一覧'!O10)</f>
        <v/>
      </c>
      <c r="F17" s="11" t="str">
        <f>IF(A17="","",'見積一覧'!K10)</f>
        <v/>
      </c>
      <c r="H17" s="3" t="s">
        <v>10</v>
      </c>
      <c r="I17" s="11">
        <f>COUNTIF('見積一覧'!O5:O120,"期限切れ")</f>
        <v>1</v>
      </c>
    </row>
    <row r="18">
      <c r="A18" s="11" t="str">
        <f>IF(OR('見積一覧'!H11="承認待ち",'見積一覧'!O11="期限切れ"),'見積一覧'!A11,"")</f>
        <v>QT-2026-007</v>
      </c>
      <c r="B18" s="11" t="str">
        <f>IF(A18="","",'見積一覧'!C11)</f>
        <v>北山建設株式会社</v>
      </c>
      <c r="C18" s="11" t="str">
        <f>IF(A18="","",'見積一覧'!D11)</f>
        <v>現場日報アプリ相談</v>
      </c>
      <c r="D18" s="11" t="str">
        <f>IF(A18="","",'見積一覧'!H11)</f>
        <v>提出済</v>
      </c>
      <c r="E18" s="11" t="str">
        <f>IF(A18="","",'見積一覧'!O11)</f>
        <v>期限切れ</v>
      </c>
      <c r="F18" s="12">
        <f>IF(A18="","",'見積一覧'!K11)</f>
        <v>550000</v>
      </c>
    </row>
    <row r="19">
      <c r="A19" s="11" t="str">
        <f>IF(OR('見積一覧'!H12="承認待ち",'見積一覧'!O12="期限切れ"),'見積一覧'!A12,"")</f>
        <v/>
      </c>
      <c r="B19" s="11" t="str">
        <f>IF(A19="","",'見積一覧'!C12)</f>
        <v/>
      </c>
      <c r="C19" s="11" t="str">
        <f>IF(A19="","",'見積一覧'!D12)</f>
        <v/>
      </c>
      <c r="D19" s="11" t="str">
        <f>IF(A19="","",'見積一覧'!H12)</f>
        <v/>
      </c>
      <c r="E19" s="11" t="str">
        <f>IF(A19="","",'見積一覧'!O12)</f>
        <v/>
      </c>
      <c r="F19" s="11" t="str">
        <f>IF(A19="","",'見積一覧'!K12)</f>
        <v/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>
      <c r="A2" s="3" t="s">
        <v>34</v>
      </c>
    </row>
    <row r="4">
      <c r="A4" s="15" t="s">
        <v>22</v>
      </c>
      <c r="B4" s="15" t="s">
        <v>35</v>
      </c>
      <c r="C4" s="15" t="s">
        <v>23</v>
      </c>
      <c r="D4" s="15" t="s">
        <v>24</v>
      </c>
      <c r="E4" s="15" t="s">
        <v>36</v>
      </c>
      <c r="F4" s="15" t="s">
        <v>37</v>
      </c>
      <c r="G4" s="15" t="s">
        <v>38</v>
      </c>
      <c r="H4" s="15" t="s">
        <v>25</v>
      </c>
      <c r="I4" s="15" t="s">
        <v>39</v>
      </c>
      <c r="J4" s="15" t="s">
        <v>40</v>
      </c>
      <c r="K4" s="15" t="s">
        <v>27</v>
      </c>
      <c r="L4" s="15" t="s">
        <v>41</v>
      </c>
      <c r="M4" s="15" t="s">
        <v>42</v>
      </c>
      <c r="N4" s="15" t="s">
        <v>8</v>
      </c>
      <c r="O4" s="15" t="s">
        <v>26</v>
      </c>
      <c r="P4" s="15" t="s">
        <v>43</v>
      </c>
    </row>
    <row r="5">
      <c r="A5" s="3" t="s">
        <v>44</v>
      </c>
      <c r="B5" s="3" t="s">
        <v>45</v>
      </c>
      <c r="C5" s="11" t="str">
        <f>IFERROR(VLOOKUP(B5,'顧客マスタ'!$A:$B,2,FALSE),"")</f>
        <v>株式会社青葉商事</v>
      </c>
      <c r="D5" s="3" t="s">
        <v>46</v>
      </c>
      <c r="E5" s="3" t="s">
        <v>47</v>
      </c>
      <c r="F5" s="4">
        <v>46113.0</v>
      </c>
      <c r="G5" s="4">
        <v>46142.0</v>
      </c>
      <c r="H5" s="3" t="s">
        <v>30</v>
      </c>
      <c r="I5" s="16">
        <v>0.6</v>
      </c>
      <c r="J5" s="11">
        <f>COUNTIF('見積明細'!$A:$A,A5)</f>
        <v>3</v>
      </c>
      <c r="K5" s="12">
        <f>SUMIF('見積明細'!$A:$A,A5,'見積明細'!$J:$J)</f>
        <v>600000</v>
      </c>
      <c r="L5" s="12">
        <f t="shared" ref="L5:L12" si="1">ROUND(K5*0.1,0)</f>
        <v>60000</v>
      </c>
      <c r="M5" s="12">
        <f t="shared" ref="M5:M12" si="2">K5+L5</f>
        <v>660000</v>
      </c>
      <c r="N5" s="12">
        <f t="shared" ref="N5:N12" si="3">K5*I5</f>
        <v>360000</v>
      </c>
      <c r="O5" s="11" t="str">
        <f t="shared" ref="O5:O12" si="4">IF(A5="","",IF(OR(H5="受注",H5="失注"),"完了",IF(G5&lt;TODAY(),"期限切れ",IF(G5&lt;=TODAY()+7,"期限注意","有効"))))</f>
        <v>有効</v>
      </c>
      <c r="P5" s="3" t="s">
        <v>48</v>
      </c>
    </row>
    <row r="6">
      <c r="A6" s="3" t="s">
        <v>49</v>
      </c>
      <c r="B6" s="3" t="s">
        <v>50</v>
      </c>
      <c r="C6" s="11" t="str">
        <f>IFERROR(VLOOKUP(B6,'顧客マスタ'!$A:$B,2,FALSE),"")</f>
        <v>株式会社白川製作所</v>
      </c>
      <c r="D6" s="3" t="s">
        <v>51</v>
      </c>
      <c r="E6" s="3" t="s">
        <v>52</v>
      </c>
      <c r="F6" s="4">
        <v>46115.0</v>
      </c>
      <c r="G6" s="4">
        <v>46137.0</v>
      </c>
      <c r="H6" s="3" t="s">
        <v>9</v>
      </c>
      <c r="I6" s="16">
        <v>0.5</v>
      </c>
      <c r="J6" s="11">
        <f>COUNTIF('見積明細'!$A:$A,A6)</f>
        <v>3</v>
      </c>
      <c r="K6" s="12">
        <f>SUMIF('見積明細'!$A:$A,A6,'見積明細'!$J:$J)</f>
        <v>350000</v>
      </c>
      <c r="L6" s="12">
        <f t="shared" si="1"/>
        <v>35000</v>
      </c>
      <c r="M6" s="12">
        <f t="shared" si="2"/>
        <v>385000</v>
      </c>
      <c r="N6" s="12">
        <f t="shared" si="3"/>
        <v>175000</v>
      </c>
      <c r="O6" s="11" t="str">
        <f t="shared" si="4"/>
        <v>期限注意</v>
      </c>
      <c r="P6" s="3" t="s">
        <v>53</v>
      </c>
    </row>
    <row r="7">
      <c r="A7" s="3" t="s">
        <v>54</v>
      </c>
      <c r="B7" s="3" t="s">
        <v>55</v>
      </c>
      <c r="C7" s="11" t="str">
        <f>IFERROR(VLOOKUP(B7,'顧客マスタ'!$A:$B,2,FALSE),"")</f>
        <v>株式会社さくら採用支援</v>
      </c>
      <c r="D7" s="3" t="s">
        <v>56</v>
      </c>
      <c r="E7" s="3" t="s">
        <v>57</v>
      </c>
      <c r="F7" s="4">
        <v>46117.0</v>
      </c>
      <c r="G7" s="4">
        <v>46147.0</v>
      </c>
      <c r="H7" s="3" t="s">
        <v>31</v>
      </c>
      <c r="I7" s="16">
        <v>1.0</v>
      </c>
      <c r="J7" s="11">
        <f>COUNTIF('見積明細'!$A:$A,A7)</f>
        <v>2</v>
      </c>
      <c r="K7" s="12">
        <f>SUMIF('見積明細'!$A:$A,A7,'見積明細'!$J:$J)</f>
        <v>260000</v>
      </c>
      <c r="L7" s="12">
        <f t="shared" si="1"/>
        <v>26000</v>
      </c>
      <c r="M7" s="12">
        <f t="shared" si="2"/>
        <v>286000</v>
      </c>
      <c r="N7" s="12">
        <f t="shared" si="3"/>
        <v>260000</v>
      </c>
      <c r="O7" s="11" t="str">
        <f t="shared" si="4"/>
        <v>完了</v>
      </c>
      <c r="P7" s="3" t="s">
        <v>58</v>
      </c>
    </row>
    <row r="8">
      <c r="A8" s="3" t="s">
        <v>59</v>
      </c>
      <c r="B8" s="3" t="s">
        <v>60</v>
      </c>
      <c r="C8" s="11" t="str">
        <f>IFERROR(VLOOKUP(B8,'顧客マスタ'!$A:$B,2,FALSE),"")</f>
        <v>グリーン合同会社</v>
      </c>
      <c r="D8" s="3" t="s">
        <v>61</v>
      </c>
      <c r="E8" s="3" t="s">
        <v>47</v>
      </c>
      <c r="F8" s="4">
        <v>46120.0</v>
      </c>
      <c r="G8" s="4">
        <v>46134.0</v>
      </c>
      <c r="H8" s="3" t="s">
        <v>32</v>
      </c>
      <c r="I8" s="16">
        <v>0.0</v>
      </c>
      <c r="J8" s="11">
        <f>COUNTIF('見積明細'!$A:$A,A8)</f>
        <v>1</v>
      </c>
      <c r="K8" s="12">
        <f>SUMIF('見積明細'!$A:$A,A8,'見積明細'!$J:$J)</f>
        <v>600000</v>
      </c>
      <c r="L8" s="12">
        <f t="shared" si="1"/>
        <v>60000</v>
      </c>
      <c r="M8" s="12">
        <f t="shared" si="2"/>
        <v>660000</v>
      </c>
      <c r="N8" s="12">
        <f t="shared" si="3"/>
        <v>0</v>
      </c>
      <c r="O8" s="11" t="str">
        <f t="shared" si="4"/>
        <v>完了</v>
      </c>
      <c r="P8" s="3" t="s">
        <v>62</v>
      </c>
    </row>
    <row r="9">
      <c r="A9" s="3" t="s">
        <v>63</v>
      </c>
      <c r="B9" s="3" t="s">
        <v>45</v>
      </c>
      <c r="C9" s="11" t="str">
        <f>IFERROR(VLOOKUP(B9,'顧客マスタ'!$A:$B,2,FALSE),"")</f>
        <v>株式会社青葉商事</v>
      </c>
      <c r="D9" s="3" t="s">
        <v>64</v>
      </c>
      <c r="E9" s="3" t="s">
        <v>52</v>
      </c>
      <c r="F9" s="4">
        <v>46122.0</v>
      </c>
      <c r="G9" s="4">
        <v>46152.0</v>
      </c>
      <c r="H9" s="3" t="s">
        <v>30</v>
      </c>
      <c r="I9" s="16">
        <v>0.4</v>
      </c>
      <c r="J9" s="11">
        <f>COUNTIF('見積明細'!$A:$A,A9)</f>
        <v>2</v>
      </c>
      <c r="K9" s="12">
        <f>SUMIF('見積明細'!$A:$A,A9,'見積明細'!$J:$J)</f>
        <v>230000</v>
      </c>
      <c r="L9" s="12">
        <f t="shared" si="1"/>
        <v>23000</v>
      </c>
      <c r="M9" s="12">
        <f t="shared" si="2"/>
        <v>253000</v>
      </c>
      <c r="N9" s="12">
        <f t="shared" si="3"/>
        <v>92000</v>
      </c>
      <c r="O9" s="11" t="str">
        <f t="shared" si="4"/>
        <v>有効</v>
      </c>
      <c r="P9" s="3" t="s">
        <v>65</v>
      </c>
    </row>
    <row r="10">
      <c r="A10" s="3" t="s">
        <v>66</v>
      </c>
      <c r="B10" s="3" t="s">
        <v>67</v>
      </c>
      <c r="C10" s="11" t="str">
        <f>IFERROR(VLOOKUP(B10,'顧客マスタ'!$A:$B,2,FALSE),"")</f>
        <v>有限会社みなとデザイン</v>
      </c>
      <c r="D10" s="3" t="s">
        <v>68</v>
      </c>
      <c r="E10" s="3" t="s">
        <v>57</v>
      </c>
      <c r="F10" s="4">
        <v>46124.0</v>
      </c>
      <c r="G10" s="4">
        <v>46140.0</v>
      </c>
      <c r="H10" s="3" t="s">
        <v>29</v>
      </c>
      <c r="I10" s="16">
        <v>0.3</v>
      </c>
      <c r="J10" s="11">
        <f>COUNTIF('見積明細'!$A:$A,A10)</f>
        <v>2</v>
      </c>
      <c r="K10" s="12">
        <f>SUMIF('見積明細'!$A:$A,A10,'見積明細'!$J:$J)</f>
        <v>110000</v>
      </c>
      <c r="L10" s="12">
        <f t="shared" si="1"/>
        <v>11000</v>
      </c>
      <c r="M10" s="12">
        <f t="shared" si="2"/>
        <v>121000</v>
      </c>
      <c r="N10" s="12">
        <f t="shared" si="3"/>
        <v>33000</v>
      </c>
      <c r="O10" s="11" t="str">
        <f t="shared" si="4"/>
        <v>有効</v>
      </c>
      <c r="P10" s="3" t="s">
        <v>69</v>
      </c>
    </row>
    <row r="11">
      <c r="A11" s="3" t="s">
        <v>70</v>
      </c>
      <c r="B11" s="3" t="s">
        <v>71</v>
      </c>
      <c r="C11" s="11" t="str">
        <f>IFERROR(VLOOKUP(B11,'顧客マスタ'!$A:$B,2,FALSE),"")</f>
        <v>北山建設株式会社</v>
      </c>
      <c r="D11" s="3" t="s">
        <v>72</v>
      </c>
      <c r="E11" s="3" t="s">
        <v>47</v>
      </c>
      <c r="F11" s="4">
        <v>46106.0</v>
      </c>
      <c r="G11" s="4">
        <v>46127.0</v>
      </c>
      <c r="H11" s="3" t="s">
        <v>30</v>
      </c>
      <c r="I11" s="16">
        <v>0.2</v>
      </c>
      <c r="J11" s="11">
        <f>COUNTIF('見積明細'!$A:$A,A11)</f>
        <v>3</v>
      </c>
      <c r="K11" s="12">
        <f>SUMIF('見積明細'!$A:$A,A11,'見積明細'!$J:$J)</f>
        <v>550000</v>
      </c>
      <c r="L11" s="12">
        <f t="shared" si="1"/>
        <v>55000</v>
      </c>
      <c r="M11" s="12">
        <f t="shared" si="2"/>
        <v>605000</v>
      </c>
      <c r="N11" s="12">
        <f t="shared" si="3"/>
        <v>110000</v>
      </c>
      <c r="O11" s="11" t="str">
        <f t="shared" si="4"/>
        <v>期限切れ</v>
      </c>
      <c r="P11" s="3" t="s">
        <v>73</v>
      </c>
    </row>
    <row r="12">
      <c r="A12" s="3" t="s">
        <v>74</v>
      </c>
      <c r="B12" s="3" t="s">
        <v>50</v>
      </c>
      <c r="C12" s="11" t="str">
        <f>IFERROR(VLOOKUP(B12,'顧客マスタ'!$A:$B,2,FALSE),"")</f>
        <v>株式会社白川製作所</v>
      </c>
      <c r="D12" s="3" t="s">
        <v>75</v>
      </c>
      <c r="E12" s="3" t="s">
        <v>52</v>
      </c>
      <c r="F12" s="4">
        <v>46128.0</v>
      </c>
      <c r="G12" s="4">
        <v>46158.0</v>
      </c>
      <c r="H12" s="3" t="s">
        <v>30</v>
      </c>
      <c r="I12" s="16">
        <v>0.7</v>
      </c>
      <c r="J12" s="11">
        <f>COUNTIF('見積明細'!$A:$A,A12)</f>
        <v>2</v>
      </c>
      <c r="K12" s="12">
        <f>SUMIF('見積明細'!$A:$A,A12,'見積明細'!$J:$J)</f>
        <v>310000</v>
      </c>
      <c r="L12" s="12">
        <f t="shared" si="1"/>
        <v>31000</v>
      </c>
      <c r="M12" s="12">
        <f t="shared" si="2"/>
        <v>341000</v>
      </c>
      <c r="N12" s="12">
        <f t="shared" si="3"/>
        <v>217000</v>
      </c>
      <c r="O12" s="11" t="str">
        <f t="shared" si="4"/>
        <v>有効</v>
      </c>
      <c r="P12" s="3" t="s">
        <v>76</v>
      </c>
    </row>
    <row r="13">
      <c r="H13" s="11"/>
      <c r="I13" s="17"/>
      <c r="K13" s="12"/>
      <c r="L13" s="12"/>
      <c r="M13" s="12"/>
      <c r="N13" s="12"/>
    </row>
    <row r="14">
      <c r="H14" s="11"/>
      <c r="I14" s="17"/>
      <c r="K14" s="12"/>
      <c r="L14" s="12"/>
      <c r="M14" s="12"/>
      <c r="N14" s="12"/>
    </row>
    <row r="15">
      <c r="H15" s="11"/>
      <c r="I15" s="17"/>
      <c r="K15" s="12"/>
      <c r="L15" s="12"/>
      <c r="M15" s="12"/>
      <c r="N15" s="12"/>
    </row>
    <row r="16">
      <c r="H16" s="11"/>
      <c r="I16" s="17"/>
      <c r="K16" s="12"/>
      <c r="L16" s="12"/>
      <c r="M16" s="12"/>
      <c r="N16" s="12"/>
    </row>
    <row r="17">
      <c r="H17" s="11"/>
      <c r="I17" s="17"/>
      <c r="K17" s="12"/>
      <c r="L17" s="12"/>
      <c r="M17" s="12"/>
      <c r="N17" s="12"/>
    </row>
    <row r="18">
      <c r="H18" s="11"/>
      <c r="I18" s="17"/>
      <c r="K18" s="12"/>
      <c r="L18" s="12"/>
      <c r="M18" s="12"/>
      <c r="N18" s="12"/>
    </row>
    <row r="19">
      <c r="H19" s="11"/>
      <c r="I19" s="17"/>
      <c r="K19" s="12"/>
      <c r="L19" s="12"/>
      <c r="M19" s="12"/>
      <c r="N19" s="12"/>
    </row>
    <row r="20">
      <c r="H20" s="11"/>
      <c r="I20" s="17"/>
      <c r="K20" s="12"/>
      <c r="L20" s="12"/>
      <c r="M20" s="12"/>
      <c r="N20" s="12"/>
    </row>
    <row r="21">
      <c r="H21" s="11"/>
      <c r="I21" s="17"/>
      <c r="K21" s="12"/>
      <c r="L21" s="12"/>
      <c r="M21" s="12"/>
      <c r="N21" s="12"/>
    </row>
    <row r="22">
      <c r="H22" s="11"/>
      <c r="I22" s="17"/>
      <c r="K22" s="12"/>
      <c r="L22" s="12"/>
      <c r="M22" s="12"/>
      <c r="N22" s="12"/>
    </row>
    <row r="23">
      <c r="H23" s="11"/>
      <c r="I23" s="17"/>
      <c r="K23" s="12"/>
      <c r="L23" s="12"/>
      <c r="M23" s="12"/>
      <c r="N23" s="12"/>
    </row>
    <row r="24">
      <c r="H24" s="11"/>
      <c r="I24" s="17"/>
      <c r="K24" s="12"/>
      <c r="L24" s="12"/>
      <c r="M24" s="12"/>
      <c r="N24" s="12"/>
    </row>
    <row r="25">
      <c r="H25" s="11"/>
      <c r="I25" s="17"/>
      <c r="K25" s="12"/>
      <c r="L25" s="12"/>
      <c r="M25" s="12"/>
      <c r="N25" s="12"/>
    </row>
    <row r="26">
      <c r="H26" s="11"/>
      <c r="I26" s="17"/>
      <c r="K26" s="12"/>
      <c r="L26" s="12"/>
      <c r="M26" s="12"/>
      <c r="N26" s="12"/>
    </row>
    <row r="27">
      <c r="H27" s="11"/>
      <c r="I27" s="17"/>
      <c r="K27" s="12"/>
      <c r="L27" s="12"/>
      <c r="M27" s="12"/>
      <c r="N27" s="12"/>
    </row>
    <row r="28">
      <c r="H28" s="11"/>
      <c r="I28" s="17"/>
      <c r="K28" s="12"/>
      <c r="L28" s="12"/>
      <c r="M28" s="12"/>
      <c r="N28" s="12"/>
    </row>
    <row r="29">
      <c r="H29" s="11"/>
      <c r="I29" s="17"/>
      <c r="K29" s="12"/>
      <c r="L29" s="12"/>
      <c r="M29" s="12"/>
      <c r="N29" s="12"/>
    </row>
    <row r="30">
      <c r="H30" s="11"/>
      <c r="I30" s="17"/>
      <c r="K30" s="12"/>
      <c r="L30" s="12"/>
      <c r="M30" s="12"/>
      <c r="N30" s="12"/>
    </row>
    <row r="31">
      <c r="H31" s="11"/>
      <c r="I31" s="17"/>
      <c r="K31" s="12"/>
      <c r="L31" s="12"/>
      <c r="M31" s="12"/>
      <c r="N31" s="12"/>
    </row>
    <row r="32">
      <c r="H32" s="11"/>
      <c r="I32" s="17"/>
      <c r="K32" s="12"/>
      <c r="L32" s="12"/>
      <c r="M32" s="12"/>
      <c r="N32" s="12"/>
    </row>
    <row r="33">
      <c r="H33" s="11"/>
      <c r="I33" s="17"/>
      <c r="K33" s="12"/>
      <c r="L33" s="12"/>
      <c r="M33" s="12"/>
      <c r="N33" s="12"/>
    </row>
    <row r="34">
      <c r="H34" s="11"/>
      <c r="I34" s="17"/>
      <c r="K34" s="12"/>
      <c r="L34" s="12"/>
      <c r="M34" s="12"/>
      <c r="N34" s="12"/>
    </row>
    <row r="35">
      <c r="H35" s="11"/>
      <c r="I35" s="17"/>
      <c r="K35" s="12"/>
      <c r="L35" s="12"/>
      <c r="M35" s="12"/>
      <c r="N35" s="12"/>
    </row>
    <row r="36">
      <c r="H36" s="11"/>
      <c r="I36" s="17"/>
      <c r="K36" s="12"/>
      <c r="L36" s="12"/>
      <c r="M36" s="12"/>
      <c r="N36" s="12"/>
    </row>
    <row r="37">
      <c r="H37" s="11"/>
      <c r="I37" s="17"/>
      <c r="K37" s="12"/>
      <c r="L37" s="12"/>
      <c r="M37" s="12"/>
      <c r="N37" s="12"/>
    </row>
    <row r="38">
      <c r="H38" s="11"/>
      <c r="I38" s="17"/>
      <c r="K38" s="12"/>
      <c r="L38" s="12"/>
      <c r="M38" s="12"/>
      <c r="N38" s="12"/>
    </row>
    <row r="39">
      <c r="H39" s="11"/>
      <c r="I39" s="17"/>
      <c r="K39" s="12"/>
      <c r="L39" s="12"/>
      <c r="M39" s="12"/>
      <c r="N39" s="12"/>
    </row>
    <row r="40">
      <c r="H40" s="11"/>
      <c r="I40" s="17"/>
      <c r="K40" s="12"/>
      <c r="L40" s="12"/>
      <c r="M40" s="12"/>
      <c r="N40" s="12"/>
    </row>
    <row r="41">
      <c r="H41" s="11"/>
      <c r="I41" s="17"/>
      <c r="K41" s="12"/>
      <c r="L41" s="12"/>
      <c r="M41" s="12"/>
      <c r="N41" s="12"/>
    </row>
    <row r="42">
      <c r="H42" s="11"/>
      <c r="I42" s="17"/>
      <c r="K42" s="12"/>
      <c r="L42" s="12"/>
      <c r="M42" s="12"/>
      <c r="N42" s="12"/>
    </row>
    <row r="43">
      <c r="H43" s="11"/>
      <c r="I43" s="17"/>
      <c r="K43" s="12"/>
      <c r="L43" s="12"/>
      <c r="M43" s="12"/>
      <c r="N43" s="12"/>
    </row>
    <row r="44">
      <c r="H44" s="11"/>
      <c r="I44" s="17"/>
      <c r="K44" s="12"/>
      <c r="L44" s="12"/>
      <c r="M44" s="12"/>
      <c r="N44" s="12"/>
    </row>
    <row r="45">
      <c r="H45" s="11"/>
      <c r="I45" s="17"/>
      <c r="K45" s="12"/>
      <c r="L45" s="12"/>
      <c r="M45" s="12"/>
      <c r="N45" s="12"/>
    </row>
    <row r="46">
      <c r="H46" s="11"/>
      <c r="I46" s="17"/>
      <c r="K46" s="12"/>
      <c r="L46" s="12"/>
      <c r="M46" s="12"/>
      <c r="N46" s="12"/>
    </row>
    <row r="47">
      <c r="H47" s="11"/>
      <c r="I47" s="17"/>
      <c r="K47" s="12"/>
      <c r="L47" s="12"/>
      <c r="M47" s="12"/>
      <c r="N47" s="12"/>
    </row>
    <row r="48">
      <c r="H48" s="11"/>
      <c r="I48" s="17"/>
      <c r="K48" s="12"/>
      <c r="L48" s="12"/>
      <c r="M48" s="12"/>
      <c r="N48" s="12"/>
    </row>
    <row r="49">
      <c r="H49" s="11"/>
      <c r="I49" s="17"/>
      <c r="K49" s="12"/>
      <c r="L49" s="12"/>
      <c r="M49" s="12"/>
      <c r="N49" s="12"/>
    </row>
    <row r="50">
      <c r="H50" s="11"/>
      <c r="I50" s="17"/>
      <c r="K50" s="12"/>
      <c r="L50" s="12"/>
      <c r="M50" s="12"/>
      <c r="N50" s="12"/>
    </row>
    <row r="51">
      <c r="H51" s="11"/>
      <c r="I51" s="17"/>
      <c r="K51" s="12"/>
      <c r="L51" s="12"/>
      <c r="M51" s="12"/>
      <c r="N51" s="12"/>
    </row>
    <row r="52">
      <c r="H52" s="11"/>
      <c r="I52" s="17"/>
      <c r="K52" s="12"/>
      <c r="L52" s="12"/>
      <c r="M52" s="12"/>
      <c r="N52" s="12"/>
    </row>
    <row r="53">
      <c r="H53" s="11"/>
      <c r="I53" s="17"/>
      <c r="K53" s="12"/>
      <c r="L53" s="12"/>
      <c r="M53" s="12"/>
      <c r="N53" s="12"/>
    </row>
    <row r="54">
      <c r="H54" s="11"/>
      <c r="I54" s="17"/>
      <c r="K54" s="12"/>
      <c r="L54" s="12"/>
      <c r="M54" s="12"/>
      <c r="N54" s="12"/>
    </row>
    <row r="55">
      <c r="H55" s="11"/>
      <c r="I55" s="17"/>
      <c r="K55" s="12"/>
      <c r="L55" s="12"/>
      <c r="M55" s="12"/>
      <c r="N55" s="12"/>
    </row>
    <row r="56">
      <c r="H56" s="11"/>
      <c r="I56" s="17"/>
      <c r="K56" s="12"/>
      <c r="L56" s="12"/>
      <c r="M56" s="12"/>
      <c r="N56" s="12"/>
    </row>
    <row r="57">
      <c r="H57" s="11"/>
      <c r="I57" s="17"/>
      <c r="K57" s="12"/>
      <c r="L57" s="12"/>
      <c r="M57" s="12"/>
      <c r="N57" s="12"/>
    </row>
    <row r="58">
      <c r="H58" s="11"/>
      <c r="I58" s="17"/>
      <c r="K58" s="12"/>
      <c r="L58" s="12"/>
      <c r="M58" s="12"/>
      <c r="N58" s="12"/>
    </row>
    <row r="59">
      <c r="H59" s="11"/>
      <c r="I59" s="17"/>
      <c r="K59" s="12"/>
      <c r="L59" s="12"/>
      <c r="M59" s="12"/>
      <c r="N59" s="12"/>
    </row>
    <row r="60">
      <c r="H60" s="11"/>
      <c r="I60" s="17"/>
      <c r="K60" s="12"/>
      <c r="L60" s="12"/>
      <c r="M60" s="12"/>
      <c r="N60" s="12"/>
    </row>
    <row r="61">
      <c r="H61" s="11"/>
      <c r="I61" s="17"/>
      <c r="K61" s="12"/>
      <c r="L61" s="12"/>
      <c r="M61" s="12"/>
      <c r="N61" s="12"/>
    </row>
    <row r="62">
      <c r="H62" s="11"/>
      <c r="I62" s="17"/>
      <c r="K62" s="12"/>
      <c r="L62" s="12"/>
      <c r="M62" s="12"/>
      <c r="N62" s="12"/>
    </row>
    <row r="63">
      <c r="H63" s="11"/>
      <c r="I63" s="17"/>
      <c r="K63" s="12"/>
      <c r="L63" s="12"/>
      <c r="M63" s="12"/>
      <c r="N63" s="12"/>
    </row>
    <row r="64">
      <c r="H64" s="11"/>
      <c r="I64" s="17"/>
      <c r="K64" s="12"/>
      <c r="L64" s="12"/>
      <c r="M64" s="12"/>
      <c r="N64" s="12"/>
    </row>
    <row r="65">
      <c r="H65" s="11"/>
      <c r="I65" s="17"/>
      <c r="K65" s="12"/>
      <c r="L65" s="12"/>
      <c r="M65" s="12"/>
      <c r="N65" s="12"/>
    </row>
    <row r="66">
      <c r="H66" s="11"/>
      <c r="I66" s="17"/>
      <c r="K66" s="12"/>
      <c r="L66" s="12"/>
      <c r="M66" s="12"/>
      <c r="N66" s="12"/>
    </row>
    <row r="67">
      <c r="H67" s="11"/>
      <c r="I67" s="17"/>
      <c r="K67" s="12"/>
      <c r="L67" s="12"/>
      <c r="M67" s="12"/>
      <c r="N67" s="12"/>
    </row>
    <row r="68">
      <c r="H68" s="11"/>
      <c r="I68" s="17"/>
      <c r="K68" s="12"/>
      <c r="L68" s="12"/>
      <c r="M68" s="12"/>
      <c r="N68" s="12"/>
    </row>
    <row r="69">
      <c r="H69" s="11"/>
      <c r="I69" s="17"/>
      <c r="K69" s="12"/>
      <c r="L69" s="12"/>
      <c r="M69" s="12"/>
      <c r="N69" s="12"/>
    </row>
    <row r="70">
      <c r="H70" s="11"/>
      <c r="I70" s="17"/>
      <c r="K70" s="12"/>
      <c r="L70" s="12"/>
      <c r="M70" s="12"/>
      <c r="N70" s="12"/>
    </row>
    <row r="71">
      <c r="H71" s="11"/>
      <c r="I71" s="17"/>
      <c r="K71" s="12"/>
      <c r="L71" s="12"/>
      <c r="M71" s="12"/>
      <c r="N71" s="12"/>
    </row>
    <row r="72">
      <c r="H72" s="11"/>
      <c r="I72" s="17"/>
      <c r="K72" s="12"/>
      <c r="L72" s="12"/>
      <c r="M72" s="12"/>
      <c r="N72" s="12"/>
    </row>
    <row r="73">
      <c r="H73" s="11"/>
      <c r="I73" s="17"/>
      <c r="K73" s="12"/>
      <c r="L73" s="12"/>
      <c r="M73" s="12"/>
      <c r="N73" s="12"/>
    </row>
    <row r="74">
      <c r="H74" s="11"/>
      <c r="I74" s="17"/>
      <c r="K74" s="12"/>
      <c r="L74" s="12"/>
      <c r="M74" s="12"/>
      <c r="N74" s="12"/>
    </row>
    <row r="75">
      <c r="H75" s="11"/>
      <c r="I75" s="17"/>
      <c r="K75" s="12"/>
      <c r="L75" s="12"/>
      <c r="M75" s="12"/>
      <c r="N75" s="12"/>
    </row>
    <row r="76">
      <c r="H76" s="11"/>
      <c r="I76" s="17"/>
      <c r="K76" s="12"/>
      <c r="L76" s="12"/>
      <c r="M76" s="12"/>
      <c r="N76" s="12"/>
    </row>
    <row r="77">
      <c r="H77" s="11"/>
      <c r="I77" s="17"/>
      <c r="K77" s="12"/>
      <c r="L77" s="12"/>
      <c r="M77" s="12"/>
      <c r="N77" s="12"/>
    </row>
    <row r="78">
      <c r="H78" s="11"/>
      <c r="I78" s="17"/>
      <c r="K78" s="12"/>
      <c r="L78" s="12"/>
      <c r="M78" s="12"/>
      <c r="N78" s="12"/>
    </row>
    <row r="79">
      <c r="H79" s="11"/>
      <c r="I79" s="17"/>
      <c r="K79" s="12"/>
      <c r="L79" s="12"/>
      <c r="M79" s="12"/>
      <c r="N79" s="12"/>
    </row>
    <row r="80">
      <c r="H80" s="11"/>
      <c r="I80" s="17"/>
      <c r="K80" s="12"/>
      <c r="L80" s="12"/>
      <c r="M80" s="12"/>
      <c r="N80" s="12"/>
    </row>
    <row r="81">
      <c r="H81" s="11"/>
      <c r="I81" s="17"/>
      <c r="K81" s="12"/>
      <c r="L81" s="12"/>
      <c r="M81" s="12"/>
      <c r="N81" s="12"/>
    </row>
    <row r="82">
      <c r="H82" s="11"/>
      <c r="I82" s="17"/>
      <c r="K82" s="12"/>
      <c r="L82" s="12"/>
      <c r="M82" s="12"/>
      <c r="N82" s="12"/>
    </row>
    <row r="83">
      <c r="H83" s="11"/>
      <c r="I83" s="17"/>
      <c r="K83" s="12"/>
      <c r="L83" s="12"/>
      <c r="M83" s="12"/>
      <c r="N83" s="12"/>
    </row>
    <row r="84">
      <c r="H84" s="11"/>
      <c r="I84" s="17"/>
      <c r="K84" s="12"/>
      <c r="L84" s="12"/>
      <c r="M84" s="12"/>
      <c r="N84" s="12"/>
    </row>
    <row r="85">
      <c r="H85" s="11"/>
      <c r="I85" s="17"/>
      <c r="K85" s="12"/>
      <c r="L85" s="12"/>
      <c r="M85" s="12"/>
      <c r="N85" s="12"/>
    </row>
    <row r="86">
      <c r="H86" s="11"/>
      <c r="I86" s="17"/>
      <c r="K86" s="12"/>
      <c r="L86" s="12"/>
      <c r="M86" s="12"/>
      <c r="N86" s="12"/>
    </row>
    <row r="87">
      <c r="H87" s="11"/>
      <c r="I87" s="17"/>
      <c r="K87" s="12"/>
      <c r="L87" s="12"/>
      <c r="M87" s="12"/>
      <c r="N87" s="12"/>
    </row>
    <row r="88">
      <c r="H88" s="11"/>
      <c r="I88" s="17"/>
      <c r="K88" s="12"/>
      <c r="L88" s="12"/>
      <c r="M88" s="12"/>
      <c r="N88" s="12"/>
    </row>
    <row r="89">
      <c r="H89" s="11"/>
      <c r="I89" s="17"/>
      <c r="K89" s="12"/>
      <c r="L89" s="12"/>
      <c r="M89" s="12"/>
      <c r="N89" s="12"/>
    </row>
    <row r="90">
      <c r="H90" s="11"/>
      <c r="I90" s="17"/>
      <c r="K90" s="12"/>
      <c r="L90" s="12"/>
      <c r="M90" s="12"/>
      <c r="N90" s="12"/>
    </row>
    <row r="91">
      <c r="H91" s="11"/>
      <c r="I91" s="17"/>
      <c r="K91" s="12"/>
      <c r="L91" s="12"/>
      <c r="M91" s="12"/>
      <c r="N91" s="12"/>
    </row>
    <row r="92">
      <c r="H92" s="11"/>
      <c r="I92" s="17"/>
      <c r="K92" s="12"/>
      <c r="L92" s="12"/>
      <c r="M92" s="12"/>
      <c r="N92" s="12"/>
    </row>
    <row r="93">
      <c r="H93" s="11"/>
      <c r="I93" s="17"/>
      <c r="K93" s="12"/>
      <c r="L93" s="12"/>
      <c r="M93" s="12"/>
      <c r="N93" s="12"/>
    </row>
    <row r="94">
      <c r="H94" s="11"/>
      <c r="I94" s="17"/>
      <c r="K94" s="12"/>
      <c r="L94" s="12"/>
      <c r="M94" s="12"/>
      <c r="N94" s="12"/>
    </row>
    <row r="95">
      <c r="H95" s="11"/>
      <c r="I95" s="17"/>
      <c r="K95" s="12"/>
      <c r="L95" s="12"/>
      <c r="M95" s="12"/>
      <c r="N95" s="12"/>
    </row>
    <row r="96">
      <c r="H96" s="11"/>
      <c r="I96" s="17"/>
      <c r="K96" s="12"/>
      <c r="L96" s="12"/>
      <c r="M96" s="12"/>
      <c r="N96" s="12"/>
    </row>
    <row r="97">
      <c r="H97" s="11"/>
      <c r="I97" s="17"/>
      <c r="K97" s="12"/>
      <c r="L97" s="12"/>
      <c r="M97" s="12"/>
      <c r="N97" s="12"/>
    </row>
    <row r="98">
      <c r="H98" s="11"/>
      <c r="I98" s="17"/>
      <c r="K98" s="12"/>
      <c r="L98" s="12"/>
      <c r="M98" s="12"/>
      <c r="N98" s="12"/>
    </row>
    <row r="99">
      <c r="H99" s="11"/>
      <c r="I99" s="17"/>
      <c r="K99" s="12"/>
      <c r="L99" s="12"/>
      <c r="M99" s="12"/>
      <c r="N99" s="12"/>
    </row>
    <row r="100">
      <c r="H100" s="11"/>
      <c r="I100" s="17"/>
      <c r="K100" s="12"/>
      <c r="L100" s="12"/>
      <c r="M100" s="12"/>
      <c r="N100" s="12"/>
    </row>
    <row r="101">
      <c r="H101" s="11"/>
      <c r="I101" s="17"/>
      <c r="K101" s="12"/>
      <c r="L101" s="12"/>
      <c r="M101" s="12"/>
      <c r="N101" s="12"/>
    </row>
    <row r="102">
      <c r="H102" s="11"/>
      <c r="I102" s="17"/>
      <c r="K102" s="12"/>
      <c r="L102" s="12"/>
      <c r="M102" s="12"/>
      <c r="N102" s="12"/>
    </row>
    <row r="103">
      <c r="H103" s="11"/>
      <c r="I103" s="17"/>
      <c r="K103" s="12"/>
      <c r="L103" s="12"/>
      <c r="M103" s="12"/>
      <c r="N103" s="12"/>
    </row>
    <row r="104">
      <c r="H104" s="11"/>
      <c r="I104" s="17"/>
      <c r="K104" s="12"/>
      <c r="L104" s="12"/>
      <c r="M104" s="12"/>
      <c r="N104" s="12"/>
    </row>
    <row r="105">
      <c r="H105" s="11"/>
      <c r="I105" s="17"/>
      <c r="K105" s="12"/>
      <c r="L105" s="12"/>
      <c r="M105" s="12"/>
      <c r="N105" s="12"/>
    </row>
    <row r="106">
      <c r="H106" s="11"/>
      <c r="I106" s="17"/>
      <c r="K106" s="12"/>
      <c r="L106" s="12"/>
      <c r="M106" s="12"/>
      <c r="N106" s="12"/>
    </row>
    <row r="107">
      <c r="H107" s="11"/>
      <c r="I107" s="17"/>
      <c r="K107" s="12"/>
      <c r="L107" s="12"/>
      <c r="M107" s="12"/>
      <c r="N107" s="12"/>
    </row>
    <row r="108">
      <c r="H108" s="11"/>
      <c r="I108" s="17"/>
      <c r="K108" s="12"/>
      <c r="L108" s="12"/>
      <c r="M108" s="12"/>
      <c r="N108" s="12"/>
    </row>
    <row r="109">
      <c r="H109" s="11"/>
      <c r="I109" s="17"/>
      <c r="K109" s="12"/>
      <c r="L109" s="12"/>
      <c r="M109" s="12"/>
      <c r="N109" s="12"/>
    </row>
    <row r="110">
      <c r="H110" s="11"/>
      <c r="I110" s="17"/>
      <c r="K110" s="12"/>
      <c r="L110" s="12"/>
      <c r="M110" s="12"/>
      <c r="N110" s="12"/>
    </row>
    <row r="111">
      <c r="H111" s="11"/>
      <c r="I111" s="17"/>
      <c r="K111" s="12"/>
      <c r="L111" s="12"/>
      <c r="M111" s="12"/>
      <c r="N111" s="12"/>
    </row>
    <row r="112">
      <c r="H112" s="11"/>
      <c r="I112" s="17"/>
      <c r="K112" s="12"/>
      <c r="L112" s="12"/>
      <c r="M112" s="12"/>
      <c r="N112" s="12"/>
    </row>
    <row r="113">
      <c r="H113" s="11"/>
      <c r="I113" s="17"/>
      <c r="K113" s="12"/>
      <c r="L113" s="12"/>
      <c r="M113" s="12"/>
      <c r="N113" s="12"/>
    </row>
    <row r="114">
      <c r="H114" s="11"/>
      <c r="I114" s="17"/>
      <c r="K114" s="12"/>
      <c r="L114" s="12"/>
      <c r="M114" s="12"/>
      <c r="N114" s="12"/>
    </row>
    <row r="115">
      <c r="H115" s="11"/>
      <c r="I115" s="17"/>
      <c r="K115" s="12"/>
      <c r="L115" s="12"/>
      <c r="M115" s="12"/>
      <c r="N115" s="12"/>
    </row>
    <row r="116">
      <c r="H116" s="11"/>
      <c r="I116" s="17"/>
      <c r="K116" s="12"/>
      <c r="L116" s="12"/>
      <c r="M116" s="12"/>
      <c r="N116" s="12"/>
    </row>
    <row r="117">
      <c r="H117" s="11"/>
      <c r="I117" s="17"/>
      <c r="K117" s="12"/>
      <c r="L117" s="12"/>
      <c r="M117" s="12"/>
      <c r="N117" s="12"/>
    </row>
    <row r="118">
      <c r="H118" s="11"/>
      <c r="I118" s="17"/>
      <c r="K118" s="12"/>
      <c r="L118" s="12"/>
      <c r="M118" s="12"/>
      <c r="N118" s="12"/>
    </row>
    <row r="119">
      <c r="H119" s="11"/>
      <c r="I119" s="17"/>
      <c r="K119" s="12"/>
      <c r="L119" s="12"/>
      <c r="M119" s="12"/>
      <c r="N119" s="12"/>
    </row>
    <row r="120">
      <c r="H120" s="11"/>
      <c r="I120" s="17"/>
      <c r="K120" s="12"/>
      <c r="L120" s="12"/>
      <c r="M120" s="12"/>
      <c r="N120" s="12"/>
    </row>
  </sheetData>
  <autoFilter ref="$A$4:$P$120"/>
  <dataValidations>
    <dataValidation type="list" allowBlank="1" sqref="H5:H120">
      <formula1>"作成中,承認待ち,提出済,受注,失注"</formula1>
    </dataValidation>
    <dataValidation type="decimal" allowBlank="1" sqref="I5:I120">
      <formula1>0.0</formula1>
      <formula2>1.0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77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>
      <c r="A2" s="3" t="s">
        <v>78</v>
      </c>
    </row>
    <row r="4">
      <c r="A4" s="15" t="s">
        <v>22</v>
      </c>
      <c r="B4" s="15" t="s">
        <v>79</v>
      </c>
      <c r="C4" s="15" t="s">
        <v>80</v>
      </c>
      <c r="D4" s="15" t="s">
        <v>81</v>
      </c>
      <c r="E4" s="15" t="s">
        <v>82</v>
      </c>
      <c r="F4" s="15" t="s">
        <v>83</v>
      </c>
      <c r="G4" s="15" t="s">
        <v>84</v>
      </c>
      <c r="H4" s="15" t="s">
        <v>85</v>
      </c>
      <c r="I4" s="15" t="s">
        <v>86</v>
      </c>
      <c r="J4" s="15" t="s">
        <v>27</v>
      </c>
      <c r="K4" s="15" t="s">
        <v>87</v>
      </c>
    </row>
    <row r="5">
      <c r="A5" s="3" t="s">
        <v>44</v>
      </c>
      <c r="B5" s="3">
        <v>1.0</v>
      </c>
      <c r="C5" s="3" t="s">
        <v>88</v>
      </c>
      <c r="D5" s="11" t="str">
        <f>IFERROR(VLOOKUP(C5,'商品_作業マスタ'!$A:$E,2,FALSE),"")</f>
        <v>要件整理ワークショップ</v>
      </c>
      <c r="E5" s="11" t="str">
        <f>IFERROR(VLOOKUP(C5,'商品_作業マスタ'!$A:$E,3,FALSE),"")</f>
        <v>サービス</v>
      </c>
      <c r="F5" s="3">
        <v>1.0</v>
      </c>
      <c r="G5" s="11" t="str">
        <f>IFERROR(VLOOKUP(C5,'商品_作業マスタ'!$A:$E,4,FALSE),"")</f>
        <v>式</v>
      </c>
      <c r="H5" s="12">
        <f>IFERROR(VLOOKUP(C5,'商品_作業マスタ'!$A:$E,5,FALSE),0)</f>
        <v>80000</v>
      </c>
      <c r="I5" s="16">
        <v>0.1</v>
      </c>
      <c r="J5" s="12">
        <f t="shared" ref="J5:J22" si="1">F5*H5</f>
        <v>80000</v>
      </c>
      <c r="K5" s="3" t="s">
        <v>89</v>
      </c>
    </row>
    <row r="6">
      <c r="A6" s="3" t="s">
        <v>44</v>
      </c>
      <c r="B6" s="3">
        <v>2.0</v>
      </c>
      <c r="C6" s="3" t="s">
        <v>90</v>
      </c>
      <c r="D6" s="11" t="str">
        <f>IFERROR(VLOOKUP(C6,'商品_作業マスタ'!$A:$E,2,FALSE),"")</f>
        <v>画面設計</v>
      </c>
      <c r="E6" s="11" t="str">
        <f>IFERROR(VLOOKUP(C6,'商品_作業マスタ'!$A:$E,3,FALSE),"")</f>
        <v>サービス</v>
      </c>
      <c r="F6" s="3">
        <v>1.0</v>
      </c>
      <c r="G6" s="11" t="str">
        <f>IFERROR(VLOOKUP(C6,'商品_作業マスタ'!$A:$E,4,FALSE),"")</f>
        <v>式</v>
      </c>
      <c r="H6" s="12">
        <f>IFERROR(VLOOKUP(C6,'商品_作業マスタ'!$A:$E,5,FALSE),0)</f>
        <v>120000</v>
      </c>
      <c r="I6" s="16">
        <v>0.1</v>
      </c>
      <c r="J6" s="12">
        <f t="shared" si="1"/>
        <v>120000</v>
      </c>
      <c r="K6" s="3" t="s">
        <v>91</v>
      </c>
    </row>
    <row r="7">
      <c r="A7" s="3" t="s">
        <v>44</v>
      </c>
      <c r="B7" s="3">
        <v>3.0</v>
      </c>
      <c r="C7" s="3" t="s">
        <v>92</v>
      </c>
      <c r="D7" s="11" t="str">
        <f>IFERROR(VLOOKUP(C7,'商品_作業マスタ'!$A:$E,2,FALSE),"")</f>
        <v>フロント実装</v>
      </c>
      <c r="E7" s="11" t="str">
        <f>IFERROR(VLOOKUP(C7,'商品_作業マスタ'!$A:$E,3,FALSE),"")</f>
        <v>サービス</v>
      </c>
      <c r="F7" s="3">
        <v>5.0</v>
      </c>
      <c r="G7" s="11" t="str">
        <f>IFERROR(VLOOKUP(C7,'商品_作業マスタ'!$A:$E,4,FALSE),"")</f>
        <v>人日</v>
      </c>
      <c r="H7" s="12">
        <f>IFERROR(VLOOKUP(C7,'商品_作業マスタ'!$A:$E,5,FALSE),0)</f>
        <v>80000</v>
      </c>
      <c r="I7" s="16">
        <v>0.1</v>
      </c>
      <c r="J7" s="12">
        <f t="shared" si="1"/>
        <v>400000</v>
      </c>
      <c r="K7" s="3" t="s">
        <v>93</v>
      </c>
    </row>
    <row r="8">
      <c r="A8" s="3" t="s">
        <v>49</v>
      </c>
      <c r="B8" s="3">
        <v>1.0</v>
      </c>
      <c r="C8" s="3" t="s">
        <v>88</v>
      </c>
      <c r="D8" s="11" t="str">
        <f>IFERROR(VLOOKUP(C8,'商品_作業マスタ'!$A:$E,2,FALSE),"")</f>
        <v>要件整理ワークショップ</v>
      </c>
      <c r="E8" s="11" t="str">
        <f>IFERROR(VLOOKUP(C8,'商品_作業マスタ'!$A:$E,3,FALSE),"")</f>
        <v>サービス</v>
      </c>
      <c r="F8" s="3">
        <v>1.0</v>
      </c>
      <c r="G8" s="11" t="str">
        <f>IFERROR(VLOOKUP(C8,'商品_作業マスタ'!$A:$E,4,FALSE),"")</f>
        <v>式</v>
      </c>
      <c r="H8" s="12">
        <f>IFERROR(VLOOKUP(C8,'商品_作業マスタ'!$A:$E,5,FALSE),0)</f>
        <v>80000</v>
      </c>
      <c r="I8" s="16">
        <v>0.1</v>
      </c>
      <c r="J8" s="12">
        <f t="shared" si="1"/>
        <v>80000</v>
      </c>
      <c r="K8" s="3" t="s">
        <v>94</v>
      </c>
    </row>
    <row r="9">
      <c r="A9" s="3" t="s">
        <v>49</v>
      </c>
      <c r="B9" s="3">
        <v>2.0</v>
      </c>
      <c r="C9" s="3" t="s">
        <v>92</v>
      </c>
      <c r="D9" s="11" t="str">
        <f>IFERROR(VLOOKUP(C9,'商品_作業マスタ'!$A:$E,2,FALSE),"")</f>
        <v>フロント実装</v>
      </c>
      <c r="E9" s="11" t="str">
        <f>IFERROR(VLOOKUP(C9,'商品_作業マスタ'!$A:$E,3,FALSE),"")</f>
        <v>サービス</v>
      </c>
      <c r="F9" s="3">
        <v>3.0</v>
      </c>
      <c r="G9" s="11" t="str">
        <f>IFERROR(VLOOKUP(C9,'商品_作業マスタ'!$A:$E,4,FALSE),"")</f>
        <v>人日</v>
      </c>
      <c r="H9" s="12">
        <f>IFERROR(VLOOKUP(C9,'商品_作業マスタ'!$A:$E,5,FALSE),0)</f>
        <v>80000</v>
      </c>
      <c r="I9" s="16">
        <v>0.1</v>
      </c>
      <c r="J9" s="12">
        <f t="shared" si="1"/>
        <v>240000</v>
      </c>
      <c r="K9" s="3" t="s">
        <v>95</v>
      </c>
    </row>
    <row r="10">
      <c r="A10" s="3" t="s">
        <v>49</v>
      </c>
      <c r="B10" s="3">
        <v>3.0</v>
      </c>
      <c r="C10" s="3" t="s">
        <v>96</v>
      </c>
      <c r="D10" s="11" t="str">
        <f>IFERROR(VLOOKUP(C10,'商品_作業マスタ'!$A:$E,2,FALSE),"")</f>
        <v>初期設定</v>
      </c>
      <c r="E10" s="11" t="str">
        <f>IFERROR(VLOOKUP(C10,'商品_作業マスタ'!$A:$E,3,FALSE),"")</f>
        <v>サービス</v>
      </c>
      <c r="F10" s="3">
        <v>1.0</v>
      </c>
      <c r="G10" s="11" t="str">
        <f>IFERROR(VLOOKUP(C10,'商品_作業マスタ'!$A:$E,4,FALSE),"")</f>
        <v>式</v>
      </c>
      <c r="H10" s="12">
        <f>IFERROR(VLOOKUP(C10,'商品_作業マスタ'!$A:$E,5,FALSE),0)</f>
        <v>30000</v>
      </c>
      <c r="I10" s="16">
        <v>0.1</v>
      </c>
      <c r="J10" s="12">
        <f t="shared" si="1"/>
        <v>30000</v>
      </c>
      <c r="K10" s="3" t="s">
        <v>97</v>
      </c>
    </row>
    <row r="11">
      <c r="A11" s="3" t="s">
        <v>54</v>
      </c>
      <c r="B11" s="3">
        <v>1.0</v>
      </c>
      <c r="C11" s="3" t="s">
        <v>90</v>
      </c>
      <c r="D11" s="11" t="str">
        <f>IFERROR(VLOOKUP(C11,'商品_作業マスタ'!$A:$E,2,FALSE),"")</f>
        <v>画面設計</v>
      </c>
      <c r="E11" s="11" t="str">
        <f>IFERROR(VLOOKUP(C11,'商品_作業マスタ'!$A:$E,3,FALSE),"")</f>
        <v>サービス</v>
      </c>
      <c r="F11" s="3">
        <v>1.0</v>
      </c>
      <c r="G11" s="11" t="str">
        <f>IFERROR(VLOOKUP(C11,'商品_作業マスタ'!$A:$E,4,FALSE),"")</f>
        <v>式</v>
      </c>
      <c r="H11" s="12">
        <f>IFERROR(VLOOKUP(C11,'商品_作業マスタ'!$A:$E,5,FALSE),0)</f>
        <v>120000</v>
      </c>
      <c r="I11" s="16">
        <v>0.1</v>
      </c>
      <c r="J11" s="12">
        <f t="shared" si="1"/>
        <v>120000</v>
      </c>
      <c r="K11" s="3" t="s">
        <v>98</v>
      </c>
    </row>
    <row r="12">
      <c r="A12" s="3" t="s">
        <v>54</v>
      </c>
      <c r="B12" s="3">
        <v>2.0</v>
      </c>
      <c r="C12" s="3" t="s">
        <v>99</v>
      </c>
      <c r="D12" s="11" t="str">
        <f>IFERROR(VLOOKUP(C12,'商品_作業マスタ'!$A:$E,2,FALSE),"")</f>
        <v>デザイン修正</v>
      </c>
      <c r="E12" s="11" t="str">
        <f>IFERROR(VLOOKUP(C12,'商品_作業マスタ'!$A:$E,3,FALSE),"")</f>
        <v>サービス</v>
      </c>
      <c r="F12" s="3">
        <v>2.0</v>
      </c>
      <c r="G12" s="11" t="str">
        <f>IFERROR(VLOOKUP(C12,'商品_作業マスタ'!$A:$E,4,FALSE),"")</f>
        <v>式</v>
      </c>
      <c r="H12" s="12">
        <f>IFERROR(VLOOKUP(C12,'商品_作業マスタ'!$A:$E,5,FALSE),0)</f>
        <v>70000</v>
      </c>
      <c r="I12" s="16">
        <v>0.1</v>
      </c>
      <c r="J12" s="12">
        <f t="shared" si="1"/>
        <v>140000</v>
      </c>
      <c r="K12" s="3" t="s">
        <v>100</v>
      </c>
    </row>
    <row r="13">
      <c r="A13" s="3" t="s">
        <v>59</v>
      </c>
      <c r="B13" s="3">
        <v>1.0</v>
      </c>
      <c r="C13" s="3" t="s">
        <v>101</v>
      </c>
      <c r="D13" s="11" t="str">
        <f>IFERROR(VLOOKUP(C13,'商品_作業マスタ'!$A:$E,2,FALSE),"")</f>
        <v>保守サポート</v>
      </c>
      <c r="E13" s="11" t="str">
        <f>IFERROR(VLOOKUP(C13,'商品_作業マスタ'!$A:$E,3,FALSE),"")</f>
        <v>サービス</v>
      </c>
      <c r="F13" s="3">
        <v>12.0</v>
      </c>
      <c r="G13" s="11" t="str">
        <f>IFERROR(VLOOKUP(C13,'商品_作業マスタ'!$A:$E,4,FALSE),"")</f>
        <v>月</v>
      </c>
      <c r="H13" s="12">
        <f>IFERROR(VLOOKUP(C13,'商品_作業マスタ'!$A:$E,5,FALSE),0)</f>
        <v>50000</v>
      </c>
      <c r="I13" s="16">
        <v>0.1</v>
      </c>
      <c r="J13" s="12">
        <f t="shared" si="1"/>
        <v>600000</v>
      </c>
      <c r="K13" s="3" t="s">
        <v>102</v>
      </c>
    </row>
    <row r="14">
      <c r="A14" s="3" t="s">
        <v>63</v>
      </c>
      <c r="B14" s="3">
        <v>1.0</v>
      </c>
      <c r="C14" s="3" t="s">
        <v>88</v>
      </c>
      <c r="D14" s="11" t="str">
        <f>IFERROR(VLOOKUP(C14,'商品_作業マスタ'!$A:$E,2,FALSE),"")</f>
        <v>要件整理ワークショップ</v>
      </c>
      <c r="E14" s="11" t="str">
        <f>IFERROR(VLOOKUP(C14,'商品_作業マスタ'!$A:$E,3,FALSE),"")</f>
        <v>サービス</v>
      </c>
      <c r="F14" s="3">
        <v>1.0</v>
      </c>
      <c r="G14" s="11" t="str">
        <f>IFERROR(VLOOKUP(C14,'商品_作業マスタ'!$A:$E,4,FALSE),"")</f>
        <v>式</v>
      </c>
      <c r="H14" s="12">
        <f>IFERROR(VLOOKUP(C14,'商品_作業マスタ'!$A:$E,5,FALSE),0)</f>
        <v>80000</v>
      </c>
      <c r="I14" s="16">
        <v>0.1</v>
      </c>
      <c r="J14" s="12">
        <f t="shared" si="1"/>
        <v>80000</v>
      </c>
      <c r="K14" s="3" t="s">
        <v>103</v>
      </c>
    </row>
    <row r="15">
      <c r="A15" s="3" t="s">
        <v>63</v>
      </c>
      <c r="B15" s="3">
        <v>2.0</v>
      </c>
      <c r="C15" s="3" t="s">
        <v>104</v>
      </c>
      <c r="D15" s="11" t="str">
        <f>IFERROR(VLOOKUP(C15,'商品_作業マスタ'!$A:$E,2,FALSE),"")</f>
        <v>データ移行</v>
      </c>
      <c r="E15" s="11" t="str">
        <f>IFERROR(VLOOKUP(C15,'商品_作業マスタ'!$A:$E,3,FALSE),"")</f>
        <v>サービス</v>
      </c>
      <c r="F15" s="3">
        <v>1.0</v>
      </c>
      <c r="G15" s="11" t="str">
        <f>IFERROR(VLOOKUP(C15,'商品_作業マスタ'!$A:$E,4,FALSE),"")</f>
        <v>式</v>
      </c>
      <c r="H15" s="12">
        <f>IFERROR(VLOOKUP(C15,'商品_作業マスタ'!$A:$E,5,FALSE),0)</f>
        <v>150000</v>
      </c>
      <c r="I15" s="16">
        <v>0.1</v>
      </c>
      <c r="J15" s="12">
        <f t="shared" si="1"/>
        <v>150000</v>
      </c>
      <c r="K15" s="3" t="s">
        <v>105</v>
      </c>
    </row>
    <row r="16">
      <c r="A16" s="3" t="s">
        <v>66</v>
      </c>
      <c r="B16" s="3">
        <v>1.0</v>
      </c>
      <c r="C16" s="3" t="s">
        <v>88</v>
      </c>
      <c r="D16" s="11" t="str">
        <f>IFERROR(VLOOKUP(C16,'商品_作業マスタ'!$A:$E,2,FALSE),"")</f>
        <v>要件整理ワークショップ</v>
      </c>
      <c r="E16" s="11" t="str">
        <f>IFERROR(VLOOKUP(C16,'商品_作業マスタ'!$A:$E,3,FALSE),"")</f>
        <v>サービス</v>
      </c>
      <c r="F16" s="3">
        <v>1.0</v>
      </c>
      <c r="G16" s="11" t="str">
        <f>IFERROR(VLOOKUP(C16,'商品_作業マスタ'!$A:$E,4,FALSE),"")</f>
        <v>式</v>
      </c>
      <c r="H16" s="12">
        <f>IFERROR(VLOOKUP(C16,'商品_作業マスタ'!$A:$E,5,FALSE),0)</f>
        <v>80000</v>
      </c>
      <c r="I16" s="16">
        <v>0.1</v>
      </c>
      <c r="J16" s="12">
        <f t="shared" si="1"/>
        <v>80000</v>
      </c>
      <c r="K16" s="3" t="s">
        <v>106</v>
      </c>
    </row>
    <row r="17">
      <c r="A17" s="3" t="s">
        <v>66</v>
      </c>
      <c r="B17" s="3">
        <v>2.0</v>
      </c>
      <c r="C17" s="3" t="s">
        <v>96</v>
      </c>
      <c r="D17" s="11" t="str">
        <f>IFERROR(VLOOKUP(C17,'商品_作業マスタ'!$A:$E,2,FALSE),"")</f>
        <v>初期設定</v>
      </c>
      <c r="E17" s="11" t="str">
        <f>IFERROR(VLOOKUP(C17,'商品_作業マスタ'!$A:$E,3,FALSE),"")</f>
        <v>サービス</v>
      </c>
      <c r="F17" s="3">
        <v>1.0</v>
      </c>
      <c r="G17" s="11" t="str">
        <f>IFERROR(VLOOKUP(C17,'商品_作業マスタ'!$A:$E,4,FALSE),"")</f>
        <v>式</v>
      </c>
      <c r="H17" s="12">
        <f>IFERROR(VLOOKUP(C17,'商品_作業マスタ'!$A:$E,5,FALSE),0)</f>
        <v>30000</v>
      </c>
      <c r="I17" s="16">
        <v>0.1</v>
      </c>
      <c r="J17" s="12">
        <f t="shared" si="1"/>
        <v>30000</v>
      </c>
      <c r="K17" s="3" t="s">
        <v>107</v>
      </c>
    </row>
    <row r="18">
      <c r="A18" s="3" t="s">
        <v>70</v>
      </c>
      <c r="B18" s="3">
        <v>1.0</v>
      </c>
      <c r="C18" s="3" t="s">
        <v>88</v>
      </c>
      <c r="D18" s="11" t="str">
        <f>IFERROR(VLOOKUP(C18,'商品_作業マスタ'!$A:$E,2,FALSE),"")</f>
        <v>要件整理ワークショップ</v>
      </c>
      <c r="E18" s="11" t="str">
        <f>IFERROR(VLOOKUP(C18,'商品_作業マスタ'!$A:$E,3,FALSE),"")</f>
        <v>サービス</v>
      </c>
      <c r="F18" s="3">
        <v>1.0</v>
      </c>
      <c r="G18" s="11" t="str">
        <f>IFERROR(VLOOKUP(C18,'商品_作業マスタ'!$A:$E,4,FALSE),"")</f>
        <v>式</v>
      </c>
      <c r="H18" s="12">
        <f>IFERROR(VLOOKUP(C18,'商品_作業マスタ'!$A:$E,5,FALSE),0)</f>
        <v>80000</v>
      </c>
      <c r="I18" s="16">
        <v>0.1</v>
      </c>
      <c r="J18" s="12">
        <f t="shared" si="1"/>
        <v>80000</v>
      </c>
      <c r="K18" s="3" t="s">
        <v>108</v>
      </c>
    </row>
    <row r="19">
      <c r="A19" s="3" t="s">
        <v>70</v>
      </c>
      <c r="B19" s="3">
        <v>2.0</v>
      </c>
      <c r="C19" s="3" t="s">
        <v>92</v>
      </c>
      <c r="D19" s="11" t="str">
        <f>IFERROR(VLOOKUP(C19,'商品_作業マスタ'!$A:$E,2,FALSE),"")</f>
        <v>フロント実装</v>
      </c>
      <c r="E19" s="11" t="str">
        <f>IFERROR(VLOOKUP(C19,'商品_作業マスタ'!$A:$E,3,FALSE),"")</f>
        <v>サービス</v>
      </c>
      <c r="F19" s="3">
        <v>4.0</v>
      </c>
      <c r="G19" s="11" t="str">
        <f>IFERROR(VLOOKUP(C19,'商品_作業マスタ'!$A:$E,4,FALSE),"")</f>
        <v>人日</v>
      </c>
      <c r="H19" s="12">
        <f>IFERROR(VLOOKUP(C19,'商品_作業マスタ'!$A:$E,5,FALSE),0)</f>
        <v>80000</v>
      </c>
      <c r="I19" s="16">
        <v>0.1</v>
      </c>
      <c r="J19" s="12">
        <f t="shared" si="1"/>
        <v>320000</v>
      </c>
      <c r="K19" s="3" t="s">
        <v>109</v>
      </c>
    </row>
    <row r="20">
      <c r="A20" s="3" t="s">
        <v>70</v>
      </c>
      <c r="B20" s="3">
        <v>3.0</v>
      </c>
      <c r="C20" s="3" t="s">
        <v>104</v>
      </c>
      <c r="D20" s="11" t="str">
        <f>IFERROR(VLOOKUP(C20,'商品_作業マスタ'!$A:$E,2,FALSE),"")</f>
        <v>データ移行</v>
      </c>
      <c r="E20" s="11" t="str">
        <f>IFERROR(VLOOKUP(C20,'商品_作業マスタ'!$A:$E,3,FALSE),"")</f>
        <v>サービス</v>
      </c>
      <c r="F20" s="3">
        <v>1.0</v>
      </c>
      <c r="G20" s="11" t="str">
        <f>IFERROR(VLOOKUP(C20,'商品_作業マスタ'!$A:$E,4,FALSE),"")</f>
        <v>式</v>
      </c>
      <c r="H20" s="12">
        <f>IFERROR(VLOOKUP(C20,'商品_作業マスタ'!$A:$E,5,FALSE),0)</f>
        <v>150000</v>
      </c>
      <c r="I20" s="16">
        <v>0.1</v>
      </c>
      <c r="J20" s="12">
        <f t="shared" si="1"/>
        <v>150000</v>
      </c>
      <c r="K20" s="3" t="s">
        <v>110</v>
      </c>
    </row>
    <row r="21">
      <c r="A21" s="3" t="s">
        <v>74</v>
      </c>
      <c r="B21" s="3">
        <v>1.0</v>
      </c>
      <c r="C21" s="3" t="s">
        <v>92</v>
      </c>
      <c r="D21" s="11" t="str">
        <f>IFERROR(VLOOKUP(C21,'商品_作業マスタ'!$A:$E,2,FALSE),"")</f>
        <v>フロント実装</v>
      </c>
      <c r="E21" s="11" t="str">
        <f>IFERROR(VLOOKUP(C21,'商品_作業マスタ'!$A:$E,3,FALSE),"")</f>
        <v>サービス</v>
      </c>
      <c r="F21" s="3">
        <v>2.0</v>
      </c>
      <c r="G21" s="11" t="str">
        <f>IFERROR(VLOOKUP(C21,'商品_作業マスタ'!$A:$E,4,FALSE),"")</f>
        <v>人日</v>
      </c>
      <c r="H21" s="12">
        <f>IFERROR(VLOOKUP(C21,'商品_作業マスタ'!$A:$E,5,FALSE),0)</f>
        <v>80000</v>
      </c>
      <c r="I21" s="16">
        <v>0.1</v>
      </c>
      <c r="J21" s="12">
        <f t="shared" si="1"/>
        <v>160000</v>
      </c>
      <c r="K21" s="3" t="s">
        <v>111</v>
      </c>
    </row>
    <row r="22">
      <c r="A22" s="3" t="s">
        <v>74</v>
      </c>
      <c r="B22" s="3">
        <v>2.0</v>
      </c>
      <c r="C22" s="3" t="s">
        <v>101</v>
      </c>
      <c r="D22" s="11" t="str">
        <f>IFERROR(VLOOKUP(C22,'商品_作業マスタ'!$A:$E,2,FALSE),"")</f>
        <v>保守サポート</v>
      </c>
      <c r="E22" s="11" t="str">
        <f>IFERROR(VLOOKUP(C22,'商品_作業マスタ'!$A:$E,3,FALSE),"")</f>
        <v>サービス</v>
      </c>
      <c r="F22" s="3">
        <v>3.0</v>
      </c>
      <c r="G22" s="11" t="str">
        <f>IFERROR(VLOOKUP(C22,'商品_作業マスタ'!$A:$E,4,FALSE),"")</f>
        <v>月</v>
      </c>
      <c r="H22" s="12">
        <f>IFERROR(VLOOKUP(C22,'商品_作業マスタ'!$A:$E,5,FALSE),0)</f>
        <v>50000</v>
      </c>
      <c r="I22" s="16">
        <v>0.1</v>
      </c>
      <c r="J22" s="12">
        <f t="shared" si="1"/>
        <v>150000</v>
      </c>
      <c r="K22" s="3" t="s">
        <v>112</v>
      </c>
    </row>
    <row r="23">
      <c r="H23" s="12"/>
      <c r="I23" s="17"/>
      <c r="J23" s="12"/>
    </row>
    <row r="24">
      <c r="H24" s="12"/>
      <c r="I24" s="17"/>
      <c r="J24" s="12"/>
    </row>
    <row r="25">
      <c r="H25" s="12"/>
      <c r="I25" s="17"/>
      <c r="J25" s="12"/>
    </row>
    <row r="26">
      <c r="H26" s="12"/>
      <c r="I26" s="17"/>
      <c r="J26" s="12"/>
    </row>
    <row r="27">
      <c r="H27" s="12"/>
      <c r="I27" s="17"/>
      <c r="J27" s="12"/>
    </row>
    <row r="28">
      <c r="H28" s="12"/>
      <c r="I28" s="17"/>
      <c r="J28" s="12"/>
    </row>
    <row r="29">
      <c r="H29" s="12"/>
      <c r="I29" s="17"/>
      <c r="J29" s="12"/>
    </row>
    <row r="30">
      <c r="H30" s="12"/>
      <c r="I30" s="17"/>
      <c r="J30" s="12"/>
    </row>
    <row r="31">
      <c r="H31" s="12"/>
      <c r="I31" s="17"/>
      <c r="J31" s="12"/>
    </row>
    <row r="32">
      <c r="H32" s="12"/>
      <c r="I32" s="17"/>
      <c r="J32" s="12"/>
    </row>
    <row r="33">
      <c r="H33" s="12"/>
      <c r="I33" s="17"/>
      <c r="J33" s="12"/>
    </row>
    <row r="34">
      <c r="H34" s="12"/>
      <c r="I34" s="17"/>
      <c r="J34" s="12"/>
    </row>
    <row r="35">
      <c r="H35" s="12"/>
      <c r="I35" s="17"/>
      <c r="J35" s="12"/>
    </row>
    <row r="36">
      <c r="H36" s="12"/>
      <c r="I36" s="17"/>
      <c r="J36" s="12"/>
    </row>
    <row r="37">
      <c r="H37" s="12"/>
      <c r="I37" s="17"/>
      <c r="J37" s="12"/>
    </row>
    <row r="38">
      <c r="H38" s="12"/>
      <c r="I38" s="17"/>
      <c r="J38" s="12"/>
    </row>
    <row r="39">
      <c r="H39" s="12"/>
      <c r="I39" s="17"/>
      <c r="J39" s="12"/>
    </row>
    <row r="40">
      <c r="H40" s="12"/>
      <c r="I40" s="17"/>
      <c r="J40" s="12"/>
    </row>
    <row r="41">
      <c r="H41" s="12"/>
      <c r="I41" s="17"/>
      <c r="J41" s="12"/>
    </row>
    <row r="42">
      <c r="H42" s="12"/>
      <c r="I42" s="17"/>
      <c r="J42" s="12"/>
    </row>
    <row r="43">
      <c r="H43" s="12"/>
      <c r="I43" s="17"/>
      <c r="J43" s="12"/>
    </row>
    <row r="44">
      <c r="H44" s="12"/>
      <c r="I44" s="17"/>
      <c r="J44" s="12"/>
    </row>
    <row r="45">
      <c r="H45" s="12"/>
      <c r="I45" s="17"/>
      <c r="J45" s="12"/>
    </row>
    <row r="46">
      <c r="H46" s="12"/>
      <c r="I46" s="17"/>
      <c r="J46" s="12"/>
    </row>
    <row r="47">
      <c r="H47" s="12"/>
      <c r="I47" s="17"/>
      <c r="J47" s="12"/>
    </row>
    <row r="48">
      <c r="H48" s="12"/>
      <c r="I48" s="17"/>
      <c r="J48" s="12"/>
    </row>
    <row r="49">
      <c r="H49" s="12"/>
      <c r="I49" s="17"/>
      <c r="J49" s="12"/>
    </row>
    <row r="50">
      <c r="H50" s="12"/>
      <c r="I50" s="17"/>
      <c r="J50" s="12"/>
    </row>
    <row r="51">
      <c r="H51" s="12"/>
      <c r="I51" s="17"/>
      <c r="J51" s="12"/>
    </row>
    <row r="52">
      <c r="H52" s="12"/>
      <c r="I52" s="17"/>
      <c r="J52" s="12"/>
    </row>
    <row r="53">
      <c r="H53" s="12"/>
      <c r="I53" s="17"/>
      <c r="J53" s="12"/>
    </row>
    <row r="54">
      <c r="H54" s="12"/>
      <c r="I54" s="17"/>
      <c r="J54" s="12"/>
    </row>
    <row r="55">
      <c r="H55" s="12"/>
      <c r="I55" s="17"/>
      <c r="J55" s="12"/>
    </row>
    <row r="56">
      <c r="H56" s="12"/>
      <c r="I56" s="17"/>
      <c r="J56" s="12"/>
    </row>
    <row r="57">
      <c r="H57" s="12"/>
      <c r="I57" s="17"/>
      <c r="J57" s="12"/>
    </row>
    <row r="58">
      <c r="H58" s="12"/>
      <c r="I58" s="17"/>
      <c r="J58" s="12"/>
    </row>
    <row r="59">
      <c r="H59" s="12"/>
      <c r="I59" s="17"/>
      <c r="J59" s="12"/>
    </row>
    <row r="60">
      <c r="H60" s="12"/>
      <c r="I60" s="17"/>
      <c r="J60" s="12"/>
    </row>
    <row r="61">
      <c r="H61" s="12"/>
      <c r="I61" s="17"/>
      <c r="J61" s="12"/>
    </row>
    <row r="62">
      <c r="H62" s="12"/>
      <c r="I62" s="17"/>
      <c r="J62" s="12"/>
    </row>
    <row r="63">
      <c r="H63" s="12"/>
      <c r="I63" s="17"/>
      <c r="J63" s="12"/>
    </row>
    <row r="64">
      <c r="H64" s="12"/>
      <c r="I64" s="17"/>
      <c r="J64" s="12"/>
    </row>
    <row r="65">
      <c r="H65" s="12"/>
      <c r="I65" s="17"/>
      <c r="J65" s="12"/>
    </row>
    <row r="66">
      <c r="H66" s="12"/>
      <c r="I66" s="17"/>
      <c r="J66" s="12"/>
    </row>
    <row r="67">
      <c r="H67" s="12"/>
      <c r="I67" s="17"/>
      <c r="J67" s="12"/>
    </row>
    <row r="68">
      <c r="H68" s="12"/>
      <c r="I68" s="17"/>
      <c r="J68" s="12"/>
    </row>
    <row r="69">
      <c r="H69" s="12"/>
      <c r="I69" s="17"/>
      <c r="J69" s="12"/>
    </row>
    <row r="70">
      <c r="H70" s="12"/>
      <c r="I70" s="17"/>
      <c r="J70" s="12"/>
    </row>
    <row r="71">
      <c r="H71" s="12"/>
      <c r="I71" s="17"/>
      <c r="J71" s="12"/>
    </row>
    <row r="72">
      <c r="H72" s="12"/>
      <c r="I72" s="17"/>
      <c r="J72" s="12"/>
    </row>
    <row r="73">
      <c r="H73" s="12"/>
      <c r="I73" s="17"/>
      <c r="J73" s="12"/>
    </row>
    <row r="74">
      <c r="H74" s="12"/>
      <c r="I74" s="17"/>
      <c r="J74" s="12"/>
    </row>
    <row r="75">
      <c r="H75" s="12"/>
      <c r="I75" s="17"/>
      <c r="J75" s="12"/>
    </row>
    <row r="76">
      <c r="H76" s="12"/>
      <c r="I76" s="17"/>
      <c r="J76" s="12"/>
    </row>
    <row r="77">
      <c r="H77" s="12"/>
      <c r="I77" s="17"/>
      <c r="J77" s="12"/>
    </row>
    <row r="78">
      <c r="H78" s="12"/>
      <c r="I78" s="17"/>
      <c r="J78" s="12"/>
    </row>
    <row r="79">
      <c r="H79" s="12"/>
      <c r="I79" s="17"/>
      <c r="J79" s="12"/>
    </row>
    <row r="80">
      <c r="H80" s="12"/>
      <c r="I80" s="17"/>
      <c r="J80" s="12"/>
    </row>
    <row r="81">
      <c r="H81" s="12"/>
      <c r="I81" s="17"/>
      <c r="J81" s="12"/>
    </row>
    <row r="82">
      <c r="H82" s="12"/>
      <c r="I82" s="17"/>
      <c r="J82" s="12"/>
    </row>
    <row r="83">
      <c r="H83" s="12"/>
      <c r="I83" s="17"/>
      <c r="J83" s="12"/>
    </row>
    <row r="84">
      <c r="H84" s="12"/>
      <c r="I84" s="17"/>
      <c r="J84" s="12"/>
    </row>
    <row r="85">
      <c r="H85" s="12"/>
      <c r="I85" s="17"/>
      <c r="J85" s="12"/>
    </row>
    <row r="86">
      <c r="H86" s="12"/>
      <c r="I86" s="17"/>
      <c r="J86" s="12"/>
    </row>
    <row r="87">
      <c r="H87" s="12"/>
      <c r="I87" s="17"/>
      <c r="J87" s="12"/>
    </row>
    <row r="88">
      <c r="H88" s="12"/>
      <c r="I88" s="17"/>
      <c r="J88" s="12"/>
    </row>
    <row r="89">
      <c r="H89" s="12"/>
      <c r="I89" s="17"/>
      <c r="J89" s="12"/>
    </row>
    <row r="90">
      <c r="H90" s="12"/>
      <c r="I90" s="17"/>
      <c r="J90" s="12"/>
    </row>
    <row r="91">
      <c r="H91" s="12"/>
      <c r="I91" s="17"/>
      <c r="J91" s="12"/>
    </row>
    <row r="92">
      <c r="H92" s="12"/>
      <c r="I92" s="17"/>
      <c r="J92" s="12"/>
    </row>
    <row r="93">
      <c r="H93" s="12"/>
      <c r="I93" s="17"/>
      <c r="J93" s="12"/>
    </row>
    <row r="94">
      <c r="H94" s="12"/>
      <c r="I94" s="17"/>
      <c r="J94" s="12"/>
    </row>
    <row r="95">
      <c r="H95" s="12"/>
      <c r="I95" s="17"/>
      <c r="J95" s="12"/>
    </row>
    <row r="96">
      <c r="H96" s="12"/>
      <c r="I96" s="17"/>
      <c r="J96" s="12"/>
    </row>
    <row r="97">
      <c r="H97" s="12"/>
      <c r="I97" s="17"/>
      <c r="J97" s="12"/>
    </row>
    <row r="98">
      <c r="H98" s="12"/>
      <c r="I98" s="17"/>
      <c r="J98" s="12"/>
    </row>
    <row r="99">
      <c r="H99" s="12"/>
      <c r="I99" s="17"/>
      <c r="J99" s="12"/>
    </row>
    <row r="100">
      <c r="H100" s="12"/>
      <c r="I100" s="17"/>
      <c r="J100" s="12"/>
    </row>
    <row r="101">
      <c r="H101" s="12"/>
      <c r="I101" s="17"/>
      <c r="J101" s="12"/>
    </row>
    <row r="102">
      <c r="H102" s="12"/>
      <c r="I102" s="17"/>
      <c r="J102" s="12"/>
    </row>
    <row r="103">
      <c r="H103" s="12"/>
      <c r="I103" s="17"/>
      <c r="J103" s="12"/>
    </row>
    <row r="104">
      <c r="H104" s="12"/>
      <c r="I104" s="17"/>
      <c r="J104" s="12"/>
    </row>
    <row r="105">
      <c r="H105" s="12"/>
      <c r="I105" s="17"/>
      <c r="J105" s="12"/>
    </row>
    <row r="106">
      <c r="H106" s="12"/>
      <c r="I106" s="17"/>
      <c r="J106" s="12"/>
    </row>
    <row r="107">
      <c r="H107" s="12"/>
      <c r="I107" s="17"/>
      <c r="J107" s="12"/>
    </row>
    <row r="108">
      <c r="H108" s="12"/>
      <c r="I108" s="17"/>
      <c r="J108" s="12"/>
    </row>
    <row r="109">
      <c r="H109" s="12"/>
      <c r="I109" s="17"/>
      <c r="J109" s="12"/>
    </row>
    <row r="110">
      <c r="H110" s="12"/>
      <c r="I110" s="17"/>
      <c r="J110" s="12"/>
    </row>
    <row r="111">
      <c r="H111" s="12"/>
      <c r="I111" s="17"/>
      <c r="J111" s="12"/>
    </row>
    <row r="112">
      <c r="H112" s="12"/>
      <c r="I112" s="17"/>
      <c r="J112" s="12"/>
    </row>
    <row r="113">
      <c r="H113" s="12"/>
      <c r="I113" s="17"/>
      <c r="J113" s="12"/>
    </row>
    <row r="114">
      <c r="H114" s="12"/>
      <c r="I114" s="17"/>
      <c r="J114" s="12"/>
    </row>
    <row r="115">
      <c r="H115" s="12"/>
      <c r="I115" s="17"/>
      <c r="J115" s="12"/>
    </row>
    <row r="116">
      <c r="H116" s="12"/>
      <c r="I116" s="17"/>
      <c r="J116" s="12"/>
    </row>
    <row r="117">
      <c r="H117" s="12"/>
      <c r="I117" s="17"/>
      <c r="J117" s="12"/>
    </row>
    <row r="118">
      <c r="H118" s="12"/>
      <c r="I118" s="17"/>
      <c r="J118" s="12"/>
    </row>
    <row r="119">
      <c r="H119" s="12"/>
      <c r="I119" s="17"/>
      <c r="J119" s="12"/>
    </row>
    <row r="120">
      <c r="H120" s="12"/>
      <c r="I120" s="17"/>
      <c r="J120" s="12"/>
    </row>
    <row r="121">
      <c r="H121" s="12"/>
      <c r="I121" s="17"/>
      <c r="J121" s="12"/>
    </row>
    <row r="122">
      <c r="H122" s="12"/>
      <c r="I122" s="17"/>
      <c r="J122" s="12"/>
    </row>
    <row r="123">
      <c r="H123" s="12"/>
      <c r="I123" s="17"/>
      <c r="J123" s="12"/>
    </row>
    <row r="124">
      <c r="H124" s="12"/>
      <c r="I124" s="17"/>
      <c r="J124" s="12"/>
    </row>
    <row r="125">
      <c r="H125" s="12"/>
      <c r="I125" s="17"/>
      <c r="J125" s="12"/>
    </row>
    <row r="126">
      <c r="H126" s="12"/>
      <c r="I126" s="17"/>
      <c r="J126" s="12"/>
    </row>
    <row r="127">
      <c r="H127" s="12"/>
      <c r="I127" s="17"/>
      <c r="J127" s="12"/>
    </row>
    <row r="128">
      <c r="H128" s="12"/>
      <c r="I128" s="17"/>
      <c r="J128" s="12"/>
    </row>
    <row r="129">
      <c r="H129" s="12"/>
      <c r="I129" s="17"/>
      <c r="J129" s="12"/>
    </row>
    <row r="130">
      <c r="H130" s="12"/>
      <c r="I130" s="17"/>
      <c r="J130" s="12"/>
    </row>
    <row r="131">
      <c r="H131" s="12"/>
      <c r="I131" s="17"/>
      <c r="J131" s="12"/>
    </row>
    <row r="132">
      <c r="H132" s="12"/>
      <c r="I132" s="17"/>
      <c r="J132" s="12"/>
    </row>
    <row r="133">
      <c r="H133" s="12"/>
      <c r="I133" s="17"/>
      <c r="J133" s="12"/>
    </row>
    <row r="134">
      <c r="H134" s="12"/>
      <c r="I134" s="17"/>
      <c r="J134" s="12"/>
    </row>
    <row r="135">
      <c r="H135" s="12"/>
      <c r="I135" s="17"/>
      <c r="J135" s="12"/>
    </row>
    <row r="136">
      <c r="H136" s="12"/>
      <c r="I136" s="17"/>
      <c r="J136" s="12"/>
    </row>
    <row r="137">
      <c r="H137" s="12"/>
      <c r="I137" s="17"/>
      <c r="J137" s="12"/>
    </row>
    <row r="138">
      <c r="H138" s="12"/>
      <c r="I138" s="17"/>
      <c r="J138" s="12"/>
    </row>
    <row r="139">
      <c r="H139" s="12"/>
      <c r="I139" s="17"/>
      <c r="J139" s="12"/>
    </row>
    <row r="140">
      <c r="H140" s="12"/>
      <c r="I140" s="17"/>
      <c r="J140" s="12"/>
    </row>
    <row r="141">
      <c r="H141" s="12"/>
      <c r="I141" s="17"/>
      <c r="J141" s="12"/>
    </row>
    <row r="142">
      <c r="H142" s="12"/>
      <c r="I142" s="17"/>
      <c r="J142" s="12"/>
    </row>
    <row r="143">
      <c r="H143" s="12"/>
      <c r="I143" s="17"/>
      <c r="J143" s="12"/>
    </row>
    <row r="144">
      <c r="H144" s="12"/>
      <c r="I144" s="17"/>
      <c r="J144" s="12"/>
    </row>
    <row r="145">
      <c r="H145" s="12"/>
      <c r="I145" s="17"/>
      <c r="J145" s="12"/>
    </row>
    <row r="146">
      <c r="H146" s="12"/>
      <c r="I146" s="17"/>
      <c r="J146" s="12"/>
    </row>
    <row r="147">
      <c r="H147" s="12"/>
      <c r="I147" s="17"/>
      <c r="J147" s="12"/>
    </row>
    <row r="148">
      <c r="H148" s="12"/>
      <c r="I148" s="17"/>
      <c r="J148" s="12"/>
    </row>
    <row r="149">
      <c r="H149" s="12"/>
      <c r="I149" s="17"/>
      <c r="J149" s="12"/>
    </row>
    <row r="150">
      <c r="H150" s="12"/>
      <c r="I150" s="17"/>
      <c r="J150" s="12"/>
    </row>
    <row r="151">
      <c r="H151" s="12"/>
      <c r="I151" s="17"/>
      <c r="J151" s="12"/>
    </row>
    <row r="152">
      <c r="H152" s="12"/>
      <c r="I152" s="17"/>
      <c r="J152" s="12"/>
    </row>
    <row r="153">
      <c r="H153" s="12"/>
      <c r="I153" s="17"/>
      <c r="J153" s="12"/>
    </row>
    <row r="154">
      <c r="H154" s="12"/>
      <c r="I154" s="17"/>
      <c r="J154" s="12"/>
    </row>
    <row r="155">
      <c r="H155" s="12"/>
      <c r="I155" s="17"/>
      <c r="J155" s="12"/>
    </row>
    <row r="156">
      <c r="H156" s="12"/>
      <c r="I156" s="17"/>
      <c r="J156" s="12"/>
    </row>
    <row r="157">
      <c r="H157" s="12"/>
      <c r="I157" s="17"/>
      <c r="J157" s="12"/>
    </row>
    <row r="158">
      <c r="H158" s="12"/>
      <c r="I158" s="17"/>
      <c r="J158" s="12"/>
    </row>
    <row r="159">
      <c r="H159" s="12"/>
      <c r="I159" s="17"/>
      <c r="J159" s="12"/>
    </row>
    <row r="160">
      <c r="H160" s="12"/>
      <c r="I160" s="17"/>
      <c r="J160" s="12"/>
    </row>
    <row r="161">
      <c r="H161" s="12"/>
      <c r="I161" s="17"/>
      <c r="J161" s="12"/>
    </row>
    <row r="162">
      <c r="H162" s="12"/>
      <c r="I162" s="17"/>
      <c r="J162" s="12"/>
    </row>
    <row r="163">
      <c r="H163" s="12"/>
      <c r="I163" s="17"/>
      <c r="J163" s="12"/>
    </row>
    <row r="164">
      <c r="H164" s="12"/>
      <c r="I164" s="17"/>
      <c r="J164" s="12"/>
    </row>
    <row r="165">
      <c r="H165" s="12"/>
      <c r="I165" s="17"/>
      <c r="J165" s="12"/>
    </row>
    <row r="166">
      <c r="H166" s="12"/>
      <c r="I166" s="17"/>
      <c r="J166" s="12"/>
    </row>
    <row r="167">
      <c r="H167" s="12"/>
      <c r="I167" s="17"/>
      <c r="J167" s="12"/>
    </row>
    <row r="168">
      <c r="H168" s="12"/>
      <c r="I168" s="17"/>
      <c r="J168" s="12"/>
    </row>
    <row r="169">
      <c r="H169" s="12"/>
      <c r="I169" s="17"/>
      <c r="J169" s="12"/>
    </row>
    <row r="170">
      <c r="H170" s="12"/>
      <c r="I170" s="17"/>
      <c r="J170" s="12"/>
    </row>
    <row r="171">
      <c r="H171" s="12"/>
      <c r="I171" s="17"/>
      <c r="J171" s="12"/>
    </row>
    <row r="172">
      <c r="H172" s="12"/>
      <c r="I172" s="17"/>
      <c r="J172" s="12"/>
    </row>
    <row r="173">
      <c r="H173" s="12"/>
      <c r="I173" s="17"/>
      <c r="J173" s="12"/>
    </row>
    <row r="174">
      <c r="H174" s="12"/>
      <c r="I174" s="17"/>
      <c r="J174" s="12"/>
    </row>
    <row r="175">
      <c r="H175" s="12"/>
      <c r="I175" s="17"/>
      <c r="J175" s="12"/>
    </row>
    <row r="176">
      <c r="H176" s="12"/>
      <c r="I176" s="17"/>
      <c r="J176" s="12"/>
    </row>
    <row r="177">
      <c r="H177" s="12"/>
      <c r="I177" s="17"/>
      <c r="J177" s="12"/>
    </row>
    <row r="178">
      <c r="H178" s="12"/>
      <c r="I178" s="17"/>
      <c r="J178" s="12"/>
    </row>
    <row r="179">
      <c r="H179" s="12"/>
      <c r="I179" s="17"/>
      <c r="J179" s="12"/>
    </row>
    <row r="180">
      <c r="H180" s="12"/>
      <c r="I180" s="17"/>
      <c r="J180" s="12"/>
    </row>
    <row r="181">
      <c r="H181" s="12"/>
      <c r="I181" s="17"/>
      <c r="J181" s="12"/>
    </row>
    <row r="182">
      <c r="H182" s="12"/>
      <c r="I182" s="17"/>
      <c r="J182" s="12"/>
    </row>
    <row r="183">
      <c r="H183" s="12"/>
      <c r="I183" s="17"/>
      <c r="J183" s="12"/>
    </row>
    <row r="184">
      <c r="H184" s="12"/>
      <c r="I184" s="17"/>
      <c r="J184" s="12"/>
    </row>
    <row r="185">
      <c r="H185" s="12"/>
      <c r="I185" s="17"/>
      <c r="J185" s="12"/>
    </row>
    <row r="186">
      <c r="H186" s="12"/>
      <c r="I186" s="17"/>
      <c r="J186" s="12"/>
    </row>
    <row r="187">
      <c r="H187" s="12"/>
      <c r="I187" s="17"/>
      <c r="J187" s="12"/>
    </row>
    <row r="188">
      <c r="H188" s="12"/>
      <c r="I188" s="17"/>
      <c r="J188" s="12"/>
    </row>
    <row r="189">
      <c r="H189" s="12"/>
      <c r="I189" s="17"/>
      <c r="J189" s="12"/>
    </row>
    <row r="190">
      <c r="H190" s="12"/>
      <c r="I190" s="17"/>
      <c r="J190" s="12"/>
    </row>
    <row r="191">
      <c r="H191" s="12"/>
      <c r="I191" s="17"/>
      <c r="J191" s="12"/>
    </row>
    <row r="192">
      <c r="H192" s="12"/>
      <c r="I192" s="17"/>
      <c r="J192" s="12"/>
    </row>
    <row r="193">
      <c r="H193" s="12"/>
      <c r="I193" s="17"/>
      <c r="J193" s="12"/>
    </row>
    <row r="194">
      <c r="H194" s="12"/>
      <c r="I194" s="17"/>
      <c r="J194" s="12"/>
    </row>
    <row r="195">
      <c r="H195" s="12"/>
      <c r="I195" s="17"/>
      <c r="J195" s="12"/>
    </row>
    <row r="196">
      <c r="H196" s="12"/>
      <c r="I196" s="17"/>
      <c r="J196" s="12"/>
    </row>
    <row r="197">
      <c r="H197" s="12"/>
      <c r="I197" s="17"/>
      <c r="J197" s="12"/>
    </row>
    <row r="198">
      <c r="H198" s="12"/>
      <c r="I198" s="17"/>
      <c r="J198" s="12"/>
    </row>
    <row r="199">
      <c r="H199" s="12"/>
      <c r="I199" s="17"/>
      <c r="J199" s="12"/>
    </row>
    <row r="200">
      <c r="H200" s="12"/>
      <c r="I200" s="17"/>
      <c r="J200" s="12"/>
    </row>
  </sheetData>
  <autoFilter ref="$A$4:$K$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113</v>
      </c>
      <c r="B1" s="14"/>
      <c r="C1" s="14"/>
      <c r="D1" s="14"/>
      <c r="E1" s="14"/>
      <c r="F1" s="14"/>
      <c r="G1" s="14"/>
      <c r="H1" s="14"/>
    </row>
    <row r="2">
      <c r="A2" s="3" t="s">
        <v>114</v>
      </c>
    </row>
    <row r="4">
      <c r="A4" s="15" t="s">
        <v>35</v>
      </c>
      <c r="B4" s="15" t="s">
        <v>23</v>
      </c>
      <c r="C4" s="15" t="s">
        <v>82</v>
      </c>
      <c r="D4" s="15" t="s">
        <v>36</v>
      </c>
      <c r="E4" s="15" t="s">
        <v>115</v>
      </c>
      <c r="F4" s="15" t="s">
        <v>116</v>
      </c>
      <c r="G4" s="15" t="s">
        <v>117</v>
      </c>
      <c r="H4" s="15" t="s">
        <v>87</v>
      </c>
    </row>
    <row r="5">
      <c r="A5" s="3" t="s">
        <v>45</v>
      </c>
      <c r="B5" s="3" t="s">
        <v>118</v>
      </c>
      <c r="C5" s="3" t="s">
        <v>119</v>
      </c>
      <c r="D5" s="3" t="s">
        <v>120</v>
      </c>
      <c r="E5" s="3" t="s">
        <v>121</v>
      </c>
      <c r="F5" s="3" t="s">
        <v>122</v>
      </c>
      <c r="G5" s="3" t="s">
        <v>123</v>
      </c>
      <c r="H5" s="3" t="s">
        <v>124</v>
      </c>
    </row>
    <row r="6">
      <c r="A6" s="3" t="s">
        <v>50</v>
      </c>
      <c r="B6" s="3" t="s">
        <v>125</v>
      </c>
      <c r="C6" s="3" t="s">
        <v>119</v>
      </c>
      <c r="D6" s="3" t="s">
        <v>126</v>
      </c>
      <c r="E6" s="3" t="s">
        <v>127</v>
      </c>
      <c r="F6" s="3" t="s">
        <v>128</v>
      </c>
      <c r="G6" s="3" t="s">
        <v>129</v>
      </c>
      <c r="H6" s="3" t="s">
        <v>130</v>
      </c>
    </row>
    <row r="7">
      <c r="A7" s="3" t="s">
        <v>55</v>
      </c>
      <c r="B7" s="3" t="s">
        <v>131</v>
      </c>
      <c r="C7" s="3" t="s">
        <v>119</v>
      </c>
      <c r="D7" s="3" t="s">
        <v>132</v>
      </c>
      <c r="E7" s="3" t="s">
        <v>133</v>
      </c>
      <c r="F7" s="3" t="s">
        <v>134</v>
      </c>
      <c r="G7" s="3" t="s">
        <v>135</v>
      </c>
      <c r="H7" s="3" t="s">
        <v>136</v>
      </c>
    </row>
    <row r="8">
      <c r="A8" s="3" t="s">
        <v>60</v>
      </c>
      <c r="B8" s="3" t="s">
        <v>137</v>
      </c>
      <c r="C8" s="3" t="s">
        <v>119</v>
      </c>
      <c r="D8" s="3" t="s">
        <v>138</v>
      </c>
      <c r="E8" s="3" t="s">
        <v>139</v>
      </c>
      <c r="F8" s="3" t="s">
        <v>140</v>
      </c>
      <c r="G8" s="3" t="s">
        <v>141</v>
      </c>
      <c r="H8" s="3" t="s">
        <v>142</v>
      </c>
    </row>
    <row r="9">
      <c r="A9" s="3" t="s">
        <v>67</v>
      </c>
      <c r="B9" s="3" t="s">
        <v>143</v>
      </c>
      <c r="C9" s="3" t="s">
        <v>119</v>
      </c>
      <c r="D9" s="3" t="s">
        <v>144</v>
      </c>
      <c r="E9" s="3" t="s">
        <v>145</v>
      </c>
      <c r="F9" s="3" t="s">
        <v>146</v>
      </c>
      <c r="G9" s="3" t="s">
        <v>147</v>
      </c>
      <c r="H9" s="3" t="s">
        <v>148</v>
      </c>
    </row>
    <row r="10">
      <c r="A10" s="3" t="s">
        <v>71</v>
      </c>
      <c r="B10" s="3" t="s">
        <v>149</v>
      </c>
      <c r="C10" s="3" t="s">
        <v>119</v>
      </c>
      <c r="D10" s="3" t="s">
        <v>150</v>
      </c>
      <c r="E10" s="3" t="s">
        <v>151</v>
      </c>
      <c r="F10" s="3" t="s">
        <v>152</v>
      </c>
      <c r="G10" s="3" t="s">
        <v>153</v>
      </c>
      <c r="H10" s="3" t="s">
        <v>154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155</v>
      </c>
      <c r="B1" s="14"/>
      <c r="C1" s="14"/>
      <c r="D1" s="14"/>
      <c r="E1" s="14"/>
      <c r="F1" s="14"/>
      <c r="G1" s="14"/>
    </row>
    <row r="2">
      <c r="A2" s="3" t="s">
        <v>156</v>
      </c>
    </row>
    <row r="4">
      <c r="A4" s="15" t="s">
        <v>80</v>
      </c>
      <c r="B4" s="15" t="s">
        <v>157</v>
      </c>
      <c r="C4" s="15" t="s">
        <v>82</v>
      </c>
      <c r="D4" s="15" t="s">
        <v>84</v>
      </c>
      <c r="E4" s="15" t="s">
        <v>158</v>
      </c>
      <c r="F4" s="15" t="s">
        <v>159</v>
      </c>
      <c r="G4" s="15" t="s">
        <v>87</v>
      </c>
    </row>
    <row r="5">
      <c r="A5" s="3" t="s">
        <v>88</v>
      </c>
      <c r="B5" s="3" t="s">
        <v>160</v>
      </c>
      <c r="C5" s="3" t="s">
        <v>161</v>
      </c>
      <c r="D5" s="3" t="s">
        <v>162</v>
      </c>
      <c r="E5" s="18">
        <v>80000.0</v>
      </c>
      <c r="F5" s="18">
        <v>40000.0</v>
      </c>
      <c r="G5" s="3" t="s">
        <v>163</v>
      </c>
    </row>
    <row r="6">
      <c r="A6" s="3" t="s">
        <v>90</v>
      </c>
      <c r="B6" s="3" t="s">
        <v>164</v>
      </c>
      <c r="C6" s="3" t="s">
        <v>161</v>
      </c>
      <c r="D6" s="3" t="s">
        <v>162</v>
      </c>
      <c r="E6" s="18">
        <v>120000.0</v>
      </c>
      <c r="F6" s="18">
        <v>60000.0</v>
      </c>
      <c r="G6" s="3" t="s">
        <v>165</v>
      </c>
    </row>
    <row r="7">
      <c r="A7" s="3" t="s">
        <v>92</v>
      </c>
      <c r="B7" s="3" t="s">
        <v>166</v>
      </c>
      <c r="C7" s="3" t="s">
        <v>161</v>
      </c>
      <c r="D7" s="3" t="s">
        <v>167</v>
      </c>
      <c r="E7" s="18">
        <v>80000.0</v>
      </c>
      <c r="F7" s="18">
        <v>45000.0</v>
      </c>
      <c r="G7" s="3" t="s">
        <v>168</v>
      </c>
    </row>
    <row r="8">
      <c r="A8" s="3" t="s">
        <v>104</v>
      </c>
      <c r="B8" s="3" t="s">
        <v>105</v>
      </c>
      <c r="C8" s="3" t="s">
        <v>161</v>
      </c>
      <c r="D8" s="3" t="s">
        <v>162</v>
      </c>
      <c r="E8" s="18">
        <v>150000.0</v>
      </c>
      <c r="F8" s="18">
        <v>80000.0</v>
      </c>
      <c r="G8" s="3" t="s">
        <v>169</v>
      </c>
    </row>
    <row r="9">
      <c r="A9" s="3" t="s">
        <v>101</v>
      </c>
      <c r="B9" s="3" t="s">
        <v>170</v>
      </c>
      <c r="C9" s="3" t="s">
        <v>161</v>
      </c>
      <c r="D9" s="3" t="s">
        <v>171</v>
      </c>
      <c r="E9" s="18">
        <v>50000.0</v>
      </c>
      <c r="F9" s="18">
        <v>20000.0</v>
      </c>
      <c r="G9" s="3" t="s">
        <v>172</v>
      </c>
    </row>
    <row r="10">
      <c r="A10" s="3" t="s">
        <v>99</v>
      </c>
      <c r="B10" s="3" t="s">
        <v>173</v>
      </c>
      <c r="C10" s="3" t="s">
        <v>161</v>
      </c>
      <c r="D10" s="3" t="s">
        <v>162</v>
      </c>
      <c r="E10" s="18">
        <v>70000.0</v>
      </c>
      <c r="F10" s="18">
        <v>35000.0</v>
      </c>
      <c r="G10" s="3" t="s">
        <v>174</v>
      </c>
    </row>
    <row r="11">
      <c r="A11" s="3" t="s">
        <v>96</v>
      </c>
      <c r="B11" s="3" t="s">
        <v>107</v>
      </c>
      <c r="C11" s="3" t="s">
        <v>161</v>
      </c>
      <c r="D11" s="3" t="s">
        <v>162</v>
      </c>
      <c r="E11" s="18">
        <v>30000.0</v>
      </c>
      <c r="F11" s="18">
        <v>10000.0</v>
      </c>
      <c r="G11" s="3" t="s">
        <v>175</v>
      </c>
    </row>
    <row r="12">
      <c r="E12" s="12"/>
      <c r="F12" s="12"/>
    </row>
    <row r="13">
      <c r="E13" s="12"/>
      <c r="F13" s="12"/>
    </row>
    <row r="14">
      <c r="E14" s="12"/>
      <c r="F14" s="12"/>
    </row>
    <row r="15">
      <c r="E15" s="12"/>
      <c r="F15" s="12"/>
    </row>
    <row r="16">
      <c r="E16" s="12"/>
      <c r="F16" s="12"/>
    </row>
    <row r="17">
      <c r="E17" s="12"/>
      <c r="F17" s="12"/>
    </row>
    <row r="18">
      <c r="E18" s="12"/>
      <c r="F18" s="12"/>
    </row>
    <row r="19">
      <c r="E19" s="12"/>
      <c r="F19" s="12"/>
    </row>
    <row r="20">
      <c r="E20" s="12"/>
      <c r="F20" s="12"/>
    </row>
    <row r="21">
      <c r="E21" s="12"/>
      <c r="F21" s="12"/>
    </row>
    <row r="22">
      <c r="E22" s="12"/>
      <c r="F22" s="12"/>
    </row>
    <row r="23">
      <c r="E23" s="12"/>
      <c r="F23" s="12"/>
    </row>
    <row r="24">
      <c r="E24" s="12"/>
      <c r="F24" s="12"/>
    </row>
    <row r="25">
      <c r="E25" s="12"/>
      <c r="F25" s="12"/>
    </row>
    <row r="26">
      <c r="E26" s="12"/>
      <c r="F26" s="12"/>
    </row>
    <row r="27">
      <c r="E27" s="12"/>
      <c r="F27" s="12"/>
    </row>
    <row r="28">
      <c r="E28" s="12"/>
      <c r="F28" s="12"/>
    </row>
    <row r="29">
      <c r="E29" s="12"/>
      <c r="F29" s="12"/>
    </row>
    <row r="30">
      <c r="E30" s="12"/>
      <c r="F30" s="12"/>
    </row>
    <row r="31">
      <c r="E31" s="12"/>
      <c r="F31" s="12"/>
    </row>
    <row r="32">
      <c r="E32" s="12"/>
      <c r="F32" s="12"/>
    </row>
    <row r="33">
      <c r="E33" s="12"/>
      <c r="F33" s="12"/>
    </row>
    <row r="34">
      <c r="E34" s="12"/>
      <c r="F34" s="12"/>
    </row>
    <row r="35">
      <c r="E35" s="12"/>
      <c r="F35" s="12"/>
    </row>
    <row r="36">
      <c r="E36" s="12"/>
      <c r="F36" s="12"/>
    </row>
    <row r="37">
      <c r="E37" s="12"/>
      <c r="F37" s="12"/>
    </row>
    <row r="38">
      <c r="E38" s="12"/>
      <c r="F38" s="12"/>
    </row>
    <row r="39">
      <c r="E39" s="12"/>
      <c r="F39" s="12"/>
    </row>
    <row r="40">
      <c r="E40" s="12"/>
      <c r="F40" s="12"/>
    </row>
    <row r="41">
      <c r="E41" s="12"/>
      <c r="F41" s="12"/>
    </row>
    <row r="42">
      <c r="E42" s="12"/>
      <c r="F42" s="12"/>
    </row>
    <row r="43">
      <c r="E43" s="12"/>
      <c r="F43" s="12"/>
    </row>
    <row r="44">
      <c r="E44" s="12"/>
      <c r="F44" s="12"/>
    </row>
    <row r="45">
      <c r="E45" s="12"/>
      <c r="F45" s="12"/>
    </row>
    <row r="46">
      <c r="E46" s="12"/>
      <c r="F46" s="12"/>
    </row>
    <row r="47">
      <c r="E47" s="12"/>
      <c r="F47" s="12"/>
    </row>
    <row r="48">
      <c r="E48" s="12"/>
      <c r="F48" s="12"/>
    </row>
    <row r="49">
      <c r="E49" s="12"/>
      <c r="F49" s="12"/>
    </row>
    <row r="50">
      <c r="E50" s="12"/>
      <c r="F50" s="12"/>
    </row>
    <row r="51">
      <c r="E51" s="12"/>
      <c r="F51" s="12"/>
    </row>
    <row r="52">
      <c r="E52" s="12"/>
      <c r="F52" s="12"/>
    </row>
    <row r="53">
      <c r="E53" s="12"/>
      <c r="F53" s="12"/>
    </row>
    <row r="54">
      <c r="E54" s="12"/>
      <c r="F54" s="12"/>
    </row>
    <row r="55">
      <c r="E55" s="12"/>
      <c r="F55" s="12"/>
    </row>
    <row r="56">
      <c r="E56" s="12"/>
      <c r="F56" s="12"/>
    </row>
    <row r="57">
      <c r="E57" s="12"/>
      <c r="F57" s="12"/>
    </row>
    <row r="58">
      <c r="E58" s="12"/>
      <c r="F58" s="12"/>
    </row>
    <row r="59">
      <c r="E59" s="12"/>
      <c r="F59" s="12"/>
    </row>
    <row r="60">
      <c r="E60" s="12"/>
      <c r="F60" s="12"/>
    </row>
    <row r="61">
      <c r="E61" s="12"/>
      <c r="F61" s="12"/>
    </row>
    <row r="62">
      <c r="E62" s="12"/>
      <c r="F62" s="12"/>
    </row>
    <row r="63">
      <c r="E63" s="12"/>
      <c r="F63" s="12"/>
    </row>
    <row r="64">
      <c r="E64" s="12"/>
      <c r="F64" s="12"/>
    </row>
    <row r="65">
      <c r="E65" s="12"/>
      <c r="F65" s="12"/>
    </row>
    <row r="66">
      <c r="E66" s="12"/>
      <c r="F66" s="12"/>
    </row>
    <row r="67">
      <c r="E67" s="12"/>
      <c r="F67" s="12"/>
    </row>
    <row r="68">
      <c r="E68" s="12"/>
      <c r="F68" s="12"/>
    </row>
    <row r="69">
      <c r="E69" s="12"/>
      <c r="F69" s="12"/>
    </row>
    <row r="70">
      <c r="E70" s="12"/>
      <c r="F70" s="12"/>
    </row>
    <row r="71">
      <c r="E71" s="12"/>
      <c r="F71" s="12"/>
    </row>
    <row r="72">
      <c r="E72" s="12"/>
      <c r="F72" s="12"/>
    </row>
    <row r="73">
      <c r="E73" s="12"/>
      <c r="F73" s="12"/>
    </row>
    <row r="74">
      <c r="E74" s="12"/>
      <c r="F74" s="12"/>
    </row>
    <row r="75">
      <c r="E75" s="12"/>
      <c r="F75" s="12"/>
    </row>
    <row r="76">
      <c r="E76" s="12"/>
      <c r="F76" s="12"/>
    </row>
    <row r="77">
      <c r="E77" s="12"/>
      <c r="F77" s="12"/>
    </row>
    <row r="78">
      <c r="E78" s="12"/>
      <c r="F78" s="12"/>
    </row>
    <row r="79">
      <c r="E79" s="12"/>
      <c r="F79" s="12"/>
    </row>
    <row r="80">
      <c r="E80" s="12"/>
      <c r="F80" s="1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176</v>
      </c>
      <c r="B1" s="14"/>
      <c r="C1" s="14"/>
      <c r="D1" s="14"/>
      <c r="E1" s="14"/>
      <c r="F1" s="14"/>
      <c r="G1" s="14"/>
      <c r="H1" s="14"/>
    </row>
    <row r="2">
      <c r="A2" s="3" t="s">
        <v>177</v>
      </c>
    </row>
    <row r="4">
      <c r="A4" s="15" t="s">
        <v>22</v>
      </c>
      <c r="B4" s="15" t="s">
        <v>23</v>
      </c>
      <c r="C4" s="15" t="s">
        <v>24</v>
      </c>
      <c r="D4" s="15" t="s">
        <v>25</v>
      </c>
      <c r="E4" s="15" t="s">
        <v>178</v>
      </c>
      <c r="F4" s="15" t="s">
        <v>179</v>
      </c>
      <c r="G4" s="15" t="s">
        <v>180</v>
      </c>
      <c r="H4" s="15" t="s">
        <v>181</v>
      </c>
    </row>
    <row r="5">
      <c r="A5" s="3" t="s">
        <v>44</v>
      </c>
      <c r="B5" s="11" t="str">
        <f>IFERROR(VLOOKUP(A5,'見積一覧'!$A:$P,3,FALSE),"")</f>
        <v>株式会社青葉商事</v>
      </c>
      <c r="C5" s="11" t="str">
        <f>IFERROR(VLOOKUP(A5,'見積一覧'!$A:$P,4,FALSE),"")</f>
        <v>Webサイト改修</v>
      </c>
      <c r="D5" s="11" t="str">
        <f>IFERROR(VLOOKUP(A5,'見積一覧'!$A:$P,8,FALSE),"")</f>
        <v>提出済</v>
      </c>
      <c r="G5" s="3" t="s">
        <v>182</v>
      </c>
    </row>
    <row r="6">
      <c r="A6" s="3" t="s">
        <v>49</v>
      </c>
      <c r="B6" s="11" t="str">
        <f>IFERROR(VLOOKUP(A6,'見積一覧'!$A:$P,3,FALSE),"")</f>
        <v>株式会社白川製作所</v>
      </c>
      <c r="C6" s="11" t="str">
        <f>IFERROR(VLOOKUP(A6,'見積一覧'!$A:$P,4,FALSE),"")</f>
        <v>業務アプリ初期構築</v>
      </c>
      <c r="D6" s="11" t="str">
        <f>IFERROR(VLOOKUP(A6,'見積一覧'!$A:$P,8,FALSE),"")</f>
        <v>承認待ち</v>
      </c>
      <c r="G6" s="3" t="s">
        <v>183</v>
      </c>
      <c r="H6" s="3" t="s">
        <v>9</v>
      </c>
    </row>
    <row r="7">
      <c r="A7" s="3" t="s">
        <v>54</v>
      </c>
      <c r="B7" s="11" t="str">
        <f>IFERROR(VLOOKUP(A7,'見積一覧'!$A:$P,3,FALSE),"")</f>
        <v>株式会社さくら採用支援</v>
      </c>
      <c r="C7" s="11" t="str">
        <f>IFERROR(VLOOKUP(A7,'見積一覧'!$A:$P,4,FALSE),"")</f>
        <v>採用LP制作</v>
      </c>
      <c r="D7" s="11" t="str">
        <f>IFERROR(VLOOKUP(A7,'見積一覧'!$A:$P,8,FALSE),"")</f>
        <v>受注</v>
      </c>
      <c r="E7" s="4">
        <v>46127.0</v>
      </c>
      <c r="G7" s="3" t="s">
        <v>184</v>
      </c>
      <c r="H7" s="3" t="s">
        <v>31</v>
      </c>
    </row>
    <row r="8">
      <c r="A8" s="3" t="s">
        <v>59</v>
      </c>
      <c r="B8" s="11" t="str">
        <f>IFERROR(VLOOKUP(A8,'見積一覧'!$A:$P,3,FALSE),"")</f>
        <v>グリーン合同会社</v>
      </c>
      <c r="C8" s="11" t="str">
        <f>IFERROR(VLOOKUP(A8,'見積一覧'!$A:$P,4,FALSE),"")</f>
        <v>保守プラン更新</v>
      </c>
      <c r="D8" s="11" t="str">
        <f>IFERROR(VLOOKUP(A8,'見積一覧'!$A:$P,8,FALSE),"")</f>
        <v>失注</v>
      </c>
      <c r="E8" s="4">
        <v>46130.0</v>
      </c>
      <c r="F8" s="3" t="s">
        <v>62</v>
      </c>
      <c r="G8" s="3" t="s">
        <v>185</v>
      </c>
      <c r="H8" s="3" t="s">
        <v>186</v>
      </c>
    </row>
    <row r="9">
      <c r="A9" s="3" t="s">
        <v>63</v>
      </c>
      <c r="B9" s="11" t="str">
        <f>IFERROR(VLOOKUP(A9,'見積一覧'!$A:$P,3,FALSE),"")</f>
        <v>株式会社青葉商事</v>
      </c>
      <c r="C9" s="11" t="str">
        <f>IFERROR(VLOOKUP(A9,'見積一覧'!$A:$P,4,FALSE),"")</f>
        <v>月次レポート自動化</v>
      </c>
      <c r="D9" s="11" t="str">
        <f>IFERROR(VLOOKUP(A9,'見積一覧'!$A:$P,8,FALSE),"")</f>
        <v>提出済</v>
      </c>
      <c r="G9" s="3" t="s">
        <v>187</v>
      </c>
    </row>
    <row r="10">
      <c r="A10" s="3" t="s">
        <v>66</v>
      </c>
      <c r="B10" s="11" t="str">
        <f>IFERROR(VLOOKUP(A10,'見積一覧'!$A:$P,3,FALSE),"")</f>
        <v>有限会社みなとデザイン</v>
      </c>
      <c r="C10" s="11" t="str">
        <f>IFERROR(VLOOKUP(A10,'見積一覧'!$A:$P,4,FALSE),"")</f>
        <v>顧客管理表整理</v>
      </c>
      <c r="D10" s="11" t="str">
        <f>IFERROR(VLOOKUP(A10,'見積一覧'!$A:$P,8,FALSE),"")</f>
        <v>作成中</v>
      </c>
      <c r="G10" s="3" t="s">
        <v>188</v>
      </c>
    </row>
    <row r="11">
      <c r="A11" s="3" t="s">
        <v>70</v>
      </c>
      <c r="B11" s="11" t="str">
        <f>IFERROR(VLOOKUP(A11,'見積一覧'!$A:$P,3,FALSE),"")</f>
        <v>北山建設株式会社</v>
      </c>
      <c r="C11" s="11" t="str">
        <f>IFERROR(VLOOKUP(A11,'見積一覧'!$A:$P,4,FALSE),"")</f>
        <v>現場日報アプリ相談</v>
      </c>
      <c r="D11" s="11" t="str">
        <f>IFERROR(VLOOKUP(A11,'見積一覧'!$A:$P,8,FALSE),"")</f>
        <v>提出済</v>
      </c>
      <c r="G11" s="3" t="s">
        <v>189</v>
      </c>
      <c r="H11" s="3" t="s">
        <v>18</v>
      </c>
    </row>
    <row r="12">
      <c r="A12" s="3" t="s">
        <v>74</v>
      </c>
      <c r="B12" s="11" t="str">
        <f>IFERROR(VLOOKUP(A12,'見積一覧'!$A:$P,3,FALSE),"")</f>
        <v>株式会社白川製作所</v>
      </c>
      <c r="C12" s="11" t="str">
        <f>IFERROR(VLOOKUP(A12,'見積一覧'!$A:$P,4,FALSE),"")</f>
        <v>追加レポート開発</v>
      </c>
      <c r="D12" s="11" t="str">
        <f>IFERROR(VLOOKUP(A12,'見積一覧'!$A:$P,8,FALSE),"")</f>
        <v>提出済</v>
      </c>
      <c r="G12" s="3" t="s">
        <v>190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sheetData>
    <row r="1">
      <c r="A1" s="13" t="s">
        <v>191</v>
      </c>
      <c r="B1" s="14"/>
      <c r="C1" s="14"/>
      <c r="D1" s="14"/>
      <c r="E1" s="14"/>
      <c r="F1" s="14"/>
      <c r="G1" s="14"/>
      <c r="H1" s="14"/>
    </row>
    <row r="2">
      <c r="A2" s="3" t="s">
        <v>192</v>
      </c>
    </row>
    <row r="4">
      <c r="A4" s="15" t="s">
        <v>171</v>
      </c>
      <c r="B4" s="15" t="s">
        <v>6</v>
      </c>
      <c r="C4" s="15" t="s">
        <v>7</v>
      </c>
      <c r="D4" s="15" t="s">
        <v>193</v>
      </c>
      <c r="E4" s="15" t="s">
        <v>194</v>
      </c>
      <c r="F4" s="15" t="s">
        <v>195</v>
      </c>
      <c r="G4" s="15" t="s">
        <v>11</v>
      </c>
      <c r="H4" s="15" t="s">
        <v>196</v>
      </c>
    </row>
    <row r="5">
      <c r="A5" s="4">
        <v>46113.0</v>
      </c>
      <c r="B5" s="11">
        <f>COUNTIFS('見積一覧'!$F:$F,"&gt;="&amp;A5,'見積一覧'!$F:$F,"&lt;"&amp;EDATE(A5,1))</f>
        <v>7</v>
      </c>
      <c r="C5" s="12">
        <f>SUMIFS('見積一覧'!$K:$K,'見積一覧'!$F:$F,"&gt;="&amp;A5,'見積一覧'!$F:$F,"&lt;"&amp;EDATE(A5,1))</f>
        <v>2460000</v>
      </c>
      <c r="D5" s="12">
        <f>COUNTIFS('見積一覧'!$F:$F,"&gt;="&amp;A5,'見積一覧'!$F:$F,"&lt;"&amp;EDATE(A5,1),'見積一覧'!$H:$H,"受注")</f>
        <v>1</v>
      </c>
      <c r="E5" s="12">
        <f>SUMIFS('見積一覧'!$K:$K,'見積一覧'!$F:$F,"&gt;="&amp;A5,'見積一覧'!$F:$F,"&lt;"&amp;EDATE(A5,1),'見積一覧'!$H:$H,"受注")</f>
        <v>260000</v>
      </c>
      <c r="F5" s="11">
        <f>COUNTIFS('見積一覧'!$F:$F,"&gt;="&amp;A5,'見積一覧'!$F:$F,"&lt;"&amp;EDATE(A5,1),'見積一覧'!$H:$H,"失注")</f>
        <v>1</v>
      </c>
      <c r="G5" s="17">
        <f t="shared" ref="G5:G10" si="1">IFERROR(D5/(D5+F5),0)</f>
        <v>0.5</v>
      </c>
      <c r="H5" s="3" t="s">
        <v>197</v>
      </c>
    </row>
    <row r="6">
      <c r="A6" s="4">
        <v>46143.0</v>
      </c>
      <c r="B6" s="11">
        <f>COUNTIFS('見積一覧'!$F:$F,"&gt;="&amp;A6,'見積一覧'!$F:$F,"&lt;"&amp;EDATE(A6,1))</f>
        <v>0</v>
      </c>
      <c r="C6" s="12">
        <f>SUMIFS('見積一覧'!$K:$K,'見積一覧'!$F:$F,"&gt;="&amp;A6,'見積一覧'!$F:$F,"&lt;"&amp;EDATE(A6,1))</f>
        <v>0</v>
      </c>
      <c r="D6" s="12">
        <f>COUNTIFS('見積一覧'!$F:$F,"&gt;="&amp;A6,'見積一覧'!$F:$F,"&lt;"&amp;EDATE(A6,1),'見積一覧'!$H:$H,"受注")</f>
        <v>0</v>
      </c>
      <c r="E6" s="12">
        <f>SUMIFS('見積一覧'!$K:$K,'見積一覧'!$F:$F,"&gt;="&amp;A6,'見積一覧'!$F:$F,"&lt;"&amp;EDATE(A6,1),'見積一覧'!$H:$H,"受注")</f>
        <v>0</v>
      </c>
      <c r="F6" s="11">
        <f>COUNTIFS('見積一覧'!$F:$F,"&gt;="&amp;A6,'見積一覧'!$F:$F,"&lt;"&amp;EDATE(A6,1),'見積一覧'!$H:$H,"失注")</f>
        <v>0</v>
      </c>
      <c r="G6" s="17">
        <f t="shared" si="1"/>
        <v>0</v>
      </c>
      <c r="H6" s="3" t="s">
        <v>198</v>
      </c>
    </row>
    <row r="7">
      <c r="A7" s="4">
        <v>46174.0</v>
      </c>
      <c r="B7" s="11">
        <f>COUNTIFS('見積一覧'!$F:$F,"&gt;="&amp;A7,'見積一覧'!$F:$F,"&lt;"&amp;EDATE(A7,1))</f>
        <v>0</v>
      </c>
      <c r="C7" s="12">
        <f>SUMIFS('見積一覧'!$K:$K,'見積一覧'!$F:$F,"&gt;="&amp;A7,'見積一覧'!$F:$F,"&lt;"&amp;EDATE(A7,1))</f>
        <v>0</v>
      </c>
      <c r="D7" s="12">
        <f>COUNTIFS('見積一覧'!$F:$F,"&gt;="&amp;A7,'見積一覧'!$F:$F,"&lt;"&amp;EDATE(A7,1),'見積一覧'!$H:$H,"受注")</f>
        <v>0</v>
      </c>
      <c r="E7" s="12">
        <f>SUMIFS('見積一覧'!$K:$K,'見積一覧'!$F:$F,"&gt;="&amp;A7,'見積一覧'!$F:$F,"&lt;"&amp;EDATE(A7,1),'見積一覧'!$H:$H,"受注")</f>
        <v>0</v>
      </c>
      <c r="F7" s="11">
        <f>COUNTIFS('見積一覧'!$F:$F,"&gt;="&amp;A7,'見積一覧'!$F:$F,"&lt;"&amp;EDATE(A7,1),'見積一覧'!$H:$H,"失注")</f>
        <v>0</v>
      </c>
      <c r="G7" s="17">
        <f t="shared" si="1"/>
        <v>0</v>
      </c>
    </row>
    <row r="8">
      <c r="A8" s="4">
        <v>46204.0</v>
      </c>
      <c r="B8" s="11">
        <f>COUNTIFS('見積一覧'!$F:$F,"&gt;="&amp;A8,'見積一覧'!$F:$F,"&lt;"&amp;EDATE(A8,1))</f>
        <v>0</v>
      </c>
      <c r="C8" s="12">
        <f>SUMIFS('見積一覧'!$K:$K,'見積一覧'!$F:$F,"&gt;="&amp;A8,'見積一覧'!$F:$F,"&lt;"&amp;EDATE(A8,1))</f>
        <v>0</v>
      </c>
      <c r="D8" s="12">
        <f>COUNTIFS('見積一覧'!$F:$F,"&gt;="&amp;A8,'見積一覧'!$F:$F,"&lt;"&amp;EDATE(A8,1),'見積一覧'!$H:$H,"受注")</f>
        <v>0</v>
      </c>
      <c r="E8" s="12">
        <f>SUMIFS('見積一覧'!$K:$K,'見積一覧'!$F:$F,"&gt;="&amp;A8,'見積一覧'!$F:$F,"&lt;"&amp;EDATE(A8,1),'見積一覧'!$H:$H,"受注")</f>
        <v>0</v>
      </c>
      <c r="F8" s="11">
        <f>COUNTIFS('見積一覧'!$F:$F,"&gt;="&amp;A8,'見積一覧'!$F:$F,"&lt;"&amp;EDATE(A8,1),'見積一覧'!$H:$H,"失注")</f>
        <v>0</v>
      </c>
      <c r="G8" s="17">
        <f t="shared" si="1"/>
        <v>0</v>
      </c>
    </row>
    <row r="9">
      <c r="A9" s="4">
        <v>46235.0</v>
      </c>
      <c r="B9" s="11">
        <f>COUNTIFS('見積一覧'!$F:$F,"&gt;="&amp;A9,'見積一覧'!$F:$F,"&lt;"&amp;EDATE(A9,1))</f>
        <v>0</v>
      </c>
      <c r="C9" s="12">
        <f>SUMIFS('見積一覧'!$K:$K,'見積一覧'!$F:$F,"&gt;="&amp;A9,'見積一覧'!$F:$F,"&lt;"&amp;EDATE(A9,1))</f>
        <v>0</v>
      </c>
      <c r="D9" s="12">
        <f>COUNTIFS('見積一覧'!$F:$F,"&gt;="&amp;A9,'見積一覧'!$F:$F,"&lt;"&amp;EDATE(A9,1),'見積一覧'!$H:$H,"受注")</f>
        <v>0</v>
      </c>
      <c r="E9" s="12">
        <f>SUMIFS('見積一覧'!$K:$K,'見積一覧'!$F:$F,"&gt;="&amp;A9,'見積一覧'!$F:$F,"&lt;"&amp;EDATE(A9,1),'見積一覧'!$H:$H,"受注")</f>
        <v>0</v>
      </c>
      <c r="F9" s="11">
        <f>COUNTIFS('見積一覧'!$F:$F,"&gt;="&amp;A9,'見積一覧'!$F:$F,"&lt;"&amp;EDATE(A9,1),'見積一覧'!$H:$H,"失注")</f>
        <v>0</v>
      </c>
      <c r="G9" s="17">
        <f t="shared" si="1"/>
        <v>0</v>
      </c>
    </row>
    <row r="10">
      <c r="A10" s="4">
        <v>46266.0</v>
      </c>
      <c r="B10" s="11">
        <f>COUNTIFS('見積一覧'!$F:$F,"&gt;="&amp;A10,'見積一覧'!$F:$F,"&lt;"&amp;EDATE(A10,1))</f>
        <v>0</v>
      </c>
      <c r="C10" s="12">
        <f>SUMIFS('見積一覧'!$K:$K,'見積一覧'!$F:$F,"&gt;="&amp;A10,'見積一覧'!$F:$F,"&lt;"&amp;EDATE(A10,1))</f>
        <v>0</v>
      </c>
      <c r="D10" s="12">
        <f>COUNTIFS('見積一覧'!$F:$F,"&gt;="&amp;A10,'見積一覧'!$F:$F,"&lt;"&amp;EDATE(A10,1),'見積一覧'!$H:$H,"受注")</f>
        <v>0</v>
      </c>
      <c r="E10" s="12">
        <f>SUMIFS('見積一覧'!$K:$K,'見積一覧'!$F:$F,"&gt;="&amp;A10,'見積一覧'!$F:$F,"&lt;"&amp;EDATE(A10,1),'見積一覧'!$H:$H,"受注")</f>
        <v>0</v>
      </c>
      <c r="F10" s="11">
        <f>COUNTIFS('見積一覧'!$F:$F,"&gt;="&amp;A10,'見積一覧'!$F:$F,"&lt;"&amp;EDATE(A10,1),'見積一覧'!$H:$H,"失注")</f>
        <v>0</v>
      </c>
      <c r="G10" s="17">
        <f t="shared" si="1"/>
        <v>0</v>
      </c>
    </row>
    <row r="11">
      <c r="C11" s="12"/>
      <c r="D11" s="12"/>
      <c r="E11" s="12"/>
      <c r="G11" s="17"/>
    </row>
    <row r="12">
      <c r="C12" s="12"/>
      <c r="D12" s="12"/>
      <c r="E12" s="12"/>
      <c r="G12" s="17"/>
    </row>
    <row r="13">
      <c r="C13" s="12"/>
      <c r="D13" s="12"/>
      <c r="E13" s="12"/>
      <c r="G13" s="17"/>
    </row>
    <row r="14">
      <c r="C14" s="12"/>
      <c r="D14" s="12"/>
      <c r="E14" s="12"/>
      <c r="G14" s="17"/>
    </row>
    <row r="15">
      <c r="C15" s="12"/>
      <c r="D15" s="12"/>
      <c r="E15" s="12"/>
      <c r="G15" s="17"/>
    </row>
    <row r="16">
      <c r="C16" s="12"/>
      <c r="D16" s="12"/>
      <c r="E16" s="12"/>
      <c r="G16" s="17"/>
    </row>
    <row r="17">
      <c r="C17" s="12"/>
      <c r="D17" s="12"/>
      <c r="E17" s="12"/>
      <c r="G17" s="17"/>
    </row>
    <row r="18">
      <c r="C18" s="12"/>
      <c r="D18" s="12"/>
      <c r="E18" s="12"/>
      <c r="G18" s="17"/>
    </row>
    <row r="19">
      <c r="C19" s="12"/>
      <c r="D19" s="12"/>
      <c r="E19" s="12"/>
      <c r="G19" s="17"/>
    </row>
    <row r="20">
      <c r="C20" s="12"/>
      <c r="D20" s="12"/>
      <c r="E20" s="12"/>
      <c r="G20" s="17"/>
    </row>
    <row r="21">
      <c r="C21" s="12"/>
      <c r="D21" s="12"/>
      <c r="E21" s="12"/>
      <c r="G21" s="17"/>
    </row>
    <row r="22">
      <c r="C22" s="12"/>
      <c r="D22" s="12"/>
      <c r="E22" s="12"/>
      <c r="G22" s="17"/>
    </row>
    <row r="23">
      <c r="C23" s="12"/>
      <c r="D23" s="12"/>
      <c r="E23" s="12"/>
      <c r="G23" s="17"/>
    </row>
    <row r="24">
      <c r="C24" s="12"/>
      <c r="D24" s="12"/>
      <c r="E24" s="12"/>
      <c r="G24" s="17"/>
    </row>
    <row r="25">
      <c r="C25" s="12"/>
      <c r="D25" s="12"/>
      <c r="E25" s="12"/>
      <c r="G25" s="17"/>
    </row>
    <row r="26">
      <c r="C26" s="12"/>
      <c r="D26" s="12"/>
      <c r="E26" s="12"/>
      <c r="G26" s="17"/>
    </row>
    <row r="27">
      <c r="C27" s="12"/>
      <c r="D27" s="12"/>
      <c r="E27" s="12"/>
      <c r="G27" s="17"/>
    </row>
    <row r="28">
      <c r="C28" s="12"/>
      <c r="D28" s="12"/>
      <c r="E28" s="12"/>
      <c r="G28" s="17"/>
    </row>
    <row r="29">
      <c r="C29" s="12"/>
      <c r="D29" s="12"/>
      <c r="E29" s="12"/>
      <c r="G29" s="17"/>
    </row>
    <row r="30">
      <c r="C30" s="12"/>
      <c r="D30" s="12"/>
      <c r="E30" s="12"/>
      <c r="G30" s="17"/>
    </row>
    <row r="31">
      <c r="C31" s="12"/>
      <c r="D31" s="12"/>
      <c r="E31" s="12"/>
      <c r="G31" s="17"/>
    </row>
    <row r="32">
      <c r="C32" s="12"/>
      <c r="D32" s="12"/>
      <c r="E32" s="12"/>
      <c r="G32" s="17"/>
    </row>
    <row r="33">
      <c r="C33" s="12"/>
      <c r="D33" s="12"/>
      <c r="E33" s="12"/>
      <c r="G33" s="17"/>
    </row>
    <row r="34">
      <c r="C34" s="12"/>
      <c r="D34" s="12"/>
      <c r="E34" s="12"/>
      <c r="G34" s="17"/>
    </row>
    <row r="35">
      <c r="C35" s="12"/>
      <c r="D35" s="12"/>
      <c r="E35" s="12"/>
      <c r="G35" s="17"/>
    </row>
    <row r="36">
      <c r="C36" s="12"/>
      <c r="D36" s="12"/>
      <c r="E36" s="12"/>
      <c r="G36" s="17"/>
    </row>
    <row r="37">
      <c r="C37" s="12"/>
      <c r="D37" s="12"/>
      <c r="E37" s="12"/>
      <c r="G37" s="17"/>
    </row>
    <row r="38">
      <c r="C38" s="12"/>
      <c r="D38" s="12"/>
      <c r="E38" s="12"/>
      <c r="G38" s="17"/>
    </row>
    <row r="39">
      <c r="C39" s="12"/>
      <c r="D39" s="12"/>
      <c r="E39" s="12"/>
      <c r="G39" s="17"/>
    </row>
    <row r="40">
      <c r="C40" s="12"/>
      <c r="D40" s="12"/>
      <c r="E40" s="12"/>
      <c r="G40" s="17"/>
    </row>
    <row r="41">
      <c r="C41" s="12"/>
      <c r="D41" s="12"/>
      <c r="E41" s="12"/>
      <c r="G41" s="17"/>
    </row>
    <row r="42">
      <c r="C42" s="12"/>
      <c r="D42" s="12"/>
      <c r="E42" s="12"/>
      <c r="G42" s="17"/>
    </row>
    <row r="43">
      <c r="C43" s="12"/>
      <c r="D43" s="12"/>
      <c r="E43" s="12"/>
      <c r="G43" s="17"/>
    </row>
    <row r="44">
      <c r="C44" s="12"/>
      <c r="D44" s="12"/>
      <c r="E44" s="12"/>
      <c r="G44" s="17"/>
    </row>
    <row r="45">
      <c r="C45" s="12"/>
      <c r="D45" s="12"/>
      <c r="E45" s="12"/>
      <c r="G45" s="17"/>
    </row>
    <row r="46">
      <c r="C46" s="12"/>
      <c r="D46" s="12"/>
      <c r="E46" s="12"/>
      <c r="G46" s="17"/>
    </row>
    <row r="47">
      <c r="C47" s="12"/>
      <c r="D47" s="12"/>
      <c r="E47" s="12"/>
      <c r="G47" s="17"/>
    </row>
    <row r="48">
      <c r="C48" s="12"/>
      <c r="D48" s="12"/>
      <c r="E48" s="12"/>
      <c r="G48" s="17"/>
    </row>
    <row r="49">
      <c r="C49" s="12"/>
      <c r="D49" s="12"/>
      <c r="E49" s="12"/>
      <c r="G49" s="17"/>
    </row>
    <row r="50">
      <c r="C50" s="12"/>
      <c r="D50" s="12"/>
      <c r="E50" s="12"/>
      <c r="G50" s="17"/>
    </row>
    <row r="51">
      <c r="C51" s="12"/>
      <c r="D51" s="12"/>
      <c r="E51" s="12"/>
      <c r="G51" s="17"/>
    </row>
    <row r="52">
      <c r="C52" s="12"/>
      <c r="D52" s="12"/>
      <c r="E52" s="12"/>
      <c r="G52" s="17"/>
    </row>
    <row r="53">
      <c r="C53" s="12"/>
      <c r="D53" s="12"/>
      <c r="E53" s="12"/>
      <c r="G53" s="17"/>
    </row>
    <row r="54">
      <c r="C54" s="12"/>
      <c r="D54" s="12"/>
      <c r="E54" s="12"/>
      <c r="G54" s="17"/>
    </row>
    <row r="55">
      <c r="C55" s="12"/>
      <c r="D55" s="12"/>
      <c r="E55" s="12"/>
      <c r="G55" s="17"/>
    </row>
    <row r="56">
      <c r="C56" s="12"/>
      <c r="D56" s="12"/>
      <c r="E56" s="12"/>
      <c r="G56" s="17"/>
    </row>
    <row r="57">
      <c r="C57" s="12"/>
      <c r="D57" s="12"/>
      <c r="E57" s="12"/>
      <c r="G57" s="17"/>
    </row>
    <row r="58">
      <c r="C58" s="12"/>
      <c r="D58" s="12"/>
      <c r="E58" s="12"/>
      <c r="G58" s="17"/>
    </row>
    <row r="59">
      <c r="C59" s="12"/>
      <c r="D59" s="12"/>
      <c r="E59" s="12"/>
      <c r="G59" s="17"/>
    </row>
    <row r="60">
      <c r="C60" s="12"/>
      <c r="D60" s="12"/>
      <c r="E60" s="12"/>
      <c r="G60" s="17"/>
    </row>
    <row r="61">
      <c r="C61" s="12"/>
      <c r="D61" s="12"/>
      <c r="E61" s="12"/>
      <c r="G61" s="17"/>
    </row>
    <row r="62">
      <c r="C62" s="12"/>
      <c r="D62" s="12"/>
      <c r="E62" s="12"/>
      <c r="G62" s="17"/>
    </row>
    <row r="63">
      <c r="C63" s="12"/>
      <c r="D63" s="12"/>
      <c r="E63" s="12"/>
      <c r="G63" s="17"/>
    </row>
    <row r="64">
      <c r="C64" s="12"/>
      <c r="D64" s="12"/>
      <c r="E64" s="12"/>
      <c r="G64" s="17"/>
    </row>
    <row r="65">
      <c r="C65" s="12"/>
      <c r="D65" s="12"/>
      <c r="E65" s="12"/>
      <c r="G65" s="17"/>
    </row>
    <row r="66">
      <c r="C66" s="12"/>
      <c r="D66" s="12"/>
      <c r="E66" s="12"/>
      <c r="G66" s="17"/>
    </row>
    <row r="67">
      <c r="C67" s="12"/>
      <c r="D67" s="12"/>
      <c r="E67" s="12"/>
      <c r="G67" s="17"/>
    </row>
    <row r="68">
      <c r="C68" s="12"/>
      <c r="D68" s="12"/>
      <c r="E68" s="12"/>
      <c r="G68" s="17"/>
    </row>
    <row r="69">
      <c r="C69" s="12"/>
      <c r="D69" s="12"/>
      <c r="E69" s="12"/>
      <c r="G69" s="17"/>
    </row>
    <row r="70">
      <c r="C70" s="12"/>
      <c r="D70" s="12"/>
      <c r="E70" s="12"/>
      <c r="G70" s="17"/>
    </row>
    <row r="71">
      <c r="C71" s="12"/>
      <c r="D71" s="12"/>
      <c r="E71" s="12"/>
      <c r="G71" s="17"/>
    </row>
    <row r="72">
      <c r="C72" s="12"/>
      <c r="D72" s="12"/>
      <c r="E72" s="12"/>
      <c r="G72" s="17"/>
    </row>
    <row r="73">
      <c r="C73" s="12"/>
      <c r="D73" s="12"/>
      <c r="E73" s="12"/>
      <c r="G73" s="17"/>
    </row>
    <row r="74">
      <c r="C74" s="12"/>
      <c r="D74" s="12"/>
      <c r="E74" s="12"/>
      <c r="G74" s="17"/>
    </row>
    <row r="75">
      <c r="C75" s="12"/>
      <c r="D75" s="12"/>
      <c r="E75" s="12"/>
      <c r="G75" s="17"/>
    </row>
    <row r="76">
      <c r="C76" s="12"/>
      <c r="D76" s="12"/>
      <c r="E76" s="12"/>
      <c r="G76" s="17"/>
    </row>
    <row r="77">
      <c r="C77" s="12"/>
      <c r="D77" s="12"/>
      <c r="E77" s="12"/>
      <c r="G77" s="17"/>
    </row>
    <row r="78">
      <c r="C78" s="12"/>
      <c r="D78" s="12"/>
      <c r="E78" s="12"/>
      <c r="G78" s="17"/>
    </row>
    <row r="79">
      <c r="C79" s="12"/>
      <c r="D79" s="12"/>
      <c r="E79" s="12"/>
      <c r="G79" s="17"/>
    </row>
    <row r="80">
      <c r="C80" s="12"/>
      <c r="D80" s="12"/>
      <c r="E80" s="12"/>
      <c r="G80" s="1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199</v>
      </c>
      <c r="B1" s="14"/>
      <c r="C1" s="14"/>
      <c r="D1" s="14"/>
    </row>
    <row r="2">
      <c r="A2" s="3" t="s">
        <v>200</v>
      </c>
    </row>
    <row r="4">
      <c r="A4" s="15" t="s">
        <v>201</v>
      </c>
      <c r="B4" s="15" t="s">
        <v>202</v>
      </c>
      <c r="C4" s="15" t="s">
        <v>203</v>
      </c>
      <c r="D4" s="15" t="s">
        <v>204</v>
      </c>
    </row>
    <row r="5">
      <c r="A5" s="3">
        <v>1.0</v>
      </c>
      <c r="B5" s="3" t="s">
        <v>205</v>
      </c>
      <c r="C5" s="3" t="s">
        <v>113</v>
      </c>
      <c r="D5" s="3" t="s">
        <v>206</v>
      </c>
    </row>
    <row r="6">
      <c r="A6" s="3">
        <v>2.0</v>
      </c>
      <c r="B6" s="3" t="s">
        <v>207</v>
      </c>
      <c r="C6" s="3" t="s">
        <v>155</v>
      </c>
      <c r="D6" s="3" t="s">
        <v>208</v>
      </c>
    </row>
    <row r="7">
      <c r="A7" s="3">
        <v>3.0</v>
      </c>
      <c r="B7" s="3" t="s">
        <v>209</v>
      </c>
      <c r="C7" s="3" t="s">
        <v>33</v>
      </c>
      <c r="D7" s="3" t="s">
        <v>210</v>
      </c>
    </row>
    <row r="8">
      <c r="A8" s="3">
        <v>4.0</v>
      </c>
      <c r="B8" s="3" t="s">
        <v>211</v>
      </c>
      <c r="C8" s="3" t="s">
        <v>77</v>
      </c>
      <c r="D8" s="3" t="s">
        <v>212</v>
      </c>
    </row>
    <row r="9">
      <c r="A9" s="3">
        <v>5.0</v>
      </c>
      <c r="B9" s="3" t="s">
        <v>213</v>
      </c>
      <c r="C9" s="3" t="s">
        <v>214</v>
      </c>
      <c r="D9" s="3" t="s">
        <v>215</v>
      </c>
    </row>
    <row r="10">
      <c r="A10" s="3">
        <v>6.0</v>
      </c>
      <c r="B10" s="3" t="s">
        <v>216</v>
      </c>
      <c r="C10" s="3" t="s">
        <v>217</v>
      </c>
      <c r="D10" s="3" t="s">
        <v>218</v>
      </c>
    </row>
    <row r="11">
      <c r="A11" s="3">
        <v>7.0</v>
      </c>
      <c r="B11" s="3" t="s">
        <v>219</v>
      </c>
      <c r="C11" s="3" t="s">
        <v>191</v>
      </c>
      <c r="D11" s="3" t="s">
        <v>220</v>
      </c>
    </row>
    <row r="13">
      <c r="A13" s="9" t="s">
        <v>221</v>
      </c>
      <c r="B13" s="9" t="s">
        <v>222</v>
      </c>
      <c r="C13" s="9" t="s">
        <v>223</v>
      </c>
      <c r="D13" s="9" t="s">
        <v>224</v>
      </c>
    </row>
    <row r="14">
      <c r="A14" s="3" t="s">
        <v>225</v>
      </c>
      <c r="B14" s="3" t="s">
        <v>226</v>
      </c>
      <c r="C14" s="3" t="s">
        <v>33</v>
      </c>
      <c r="D14" s="3" t="s">
        <v>227</v>
      </c>
    </row>
    <row r="15">
      <c r="A15" s="3" t="s">
        <v>228</v>
      </c>
      <c r="B15" s="3" t="s">
        <v>229</v>
      </c>
      <c r="C15" s="3" t="s">
        <v>33</v>
      </c>
      <c r="D15" s="3" t="s">
        <v>230</v>
      </c>
    </row>
    <row r="16">
      <c r="A16" s="3" t="s">
        <v>231</v>
      </c>
      <c r="B16" s="3" t="s">
        <v>232</v>
      </c>
      <c r="C16" s="3" t="s">
        <v>33</v>
      </c>
      <c r="D16" s="3" t="s">
        <v>233</v>
      </c>
    </row>
    <row r="17">
      <c r="A17" s="3" t="s">
        <v>234</v>
      </c>
      <c r="B17" s="3" t="s">
        <v>235</v>
      </c>
      <c r="C17" s="3" t="s">
        <v>176</v>
      </c>
      <c r="D17" s="3" t="s">
        <v>236</v>
      </c>
    </row>
    <row r="18">
      <c r="A18" s="3" t="s">
        <v>237</v>
      </c>
      <c r="B18" s="3" t="s">
        <v>238</v>
      </c>
      <c r="C18" s="3" t="s">
        <v>43</v>
      </c>
      <c r="D18" s="3" t="s">
        <v>239</v>
      </c>
    </row>
  </sheetData>
  <drawing r:id="rId1"/>
</worksheet>
</file>